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5" activeTab="6"/>
  </bookViews>
  <sheets>
    <sheet name="real.1-6-2011-načrt 2011" sheetId="1" r:id="rId1"/>
    <sheet name="real.1-6-2011-real.1-6-2010" sheetId="2" r:id="rId2"/>
    <sheet name="del.program 1-6-2011" sheetId="3" r:id="rId3"/>
    <sheet name="del.program 1-6-11,1-6-10" sheetId="4" r:id="rId4"/>
    <sheet name="kadri 1-6-2011" sheetId="5" r:id="rId5"/>
    <sheet name="real.1-9-2011-načrt 2011" sheetId="6" r:id="rId6"/>
    <sheet name="real.ocen.1-12-2011-načrt 2011" sheetId="7" r:id="rId7"/>
  </sheets>
  <definedNames/>
  <calcPr calcMode="autoNoTable" fullCalcOnLoad="1"/>
</workbook>
</file>

<file path=xl/sharedStrings.xml><?xml version="1.0" encoding="utf-8"?>
<sst xmlns="http://schemas.openxmlformats.org/spreadsheetml/2006/main" count="316" uniqueCount="134">
  <si>
    <t>ortodontija</t>
  </si>
  <si>
    <t>skupaj</t>
  </si>
  <si>
    <t>DOGOVORJENEGA Z ZAVODOM ZA ZDRAVSTVENO ZAVAROVANJE SLOVENIJE</t>
  </si>
  <si>
    <t>zobozdravstvene dejavnosti</t>
  </si>
  <si>
    <t>število točk storitev</t>
  </si>
  <si>
    <t>realizacija</t>
  </si>
  <si>
    <t>realizacija načrta</t>
  </si>
  <si>
    <t>real. - načrt</t>
  </si>
  <si>
    <t>točke</t>
  </si>
  <si>
    <t>real. / načrt</t>
  </si>
  <si>
    <t>v %</t>
  </si>
  <si>
    <t>oralna in maksilofacialna kirurgija</t>
  </si>
  <si>
    <t>mladinsko zobozdravstvo</t>
  </si>
  <si>
    <t>zobozdravstvo za odrasle</t>
  </si>
  <si>
    <t>pedontolgija</t>
  </si>
  <si>
    <t>zobna protetika</t>
  </si>
  <si>
    <t>načrt 2</t>
  </si>
  <si>
    <t xml:space="preserve"> - izhodiščni -</t>
  </si>
  <si>
    <t xml:space="preserve"> - po rebalansu - </t>
  </si>
  <si>
    <t xml:space="preserve">načrt 1 </t>
  </si>
  <si>
    <t>konto</t>
  </si>
  <si>
    <t>vrsta  prihodka  oz.  odhodka</t>
  </si>
  <si>
    <t>sprememba</t>
  </si>
  <si>
    <t>absolutna</t>
  </si>
  <si>
    <t>relativna</t>
  </si>
  <si>
    <t>PRIH. OD PRODAJE NEZDRAVSTVENIH  STORITEV</t>
  </si>
  <si>
    <t>PRIHODKI  OD  PRODAJE  STORITEV  skupaj</t>
  </si>
  <si>
    <t>FINANČNI PRIHODKI</t>
  </si>
  <si>
    <t>PREVREDNOTEVALNI POSLOVNI PRIHODKI</t>
  </si>
  <si>
    <t>S K U P A J    P R I H O D K I</t>
  </si>
  <si>
    <t>ZOBOZDRAV.MAT. DDV 8%</t>
  </si>
  <si>
    <t>PORABLJENA ZDRAVILA</t>
  </si>
  <si>
    <t>PORABLJEN MATERIAL</t>
  </si>
  <si>
    <t>STROŠKI ENERGIJE</t>
  </si>
  <si>
    <t xml:space="preserve">STROŠKI NADOM.DELOV IN MAT.ZA VZDR. OSN.SR. </t>
  </si>
  <si>
    <t>ODPISI DROBNEGA INVENTARJA</t>
  </si>
  <si>
    <t>STROŠKI  MATERIALA</t>
  </si>
  <si>
    <t>STROŠKI PREVOZNIH STORITEV</t>
  </si>
  <si>
    <t>STROŠKI STORITEV VZDRŽEVANJA</t>
  </si>
  <si>
    <t>STROŠKI NAJEMNIN</t>
  </si>
  <si>
    <t>POVRAČILA STROŠKOV V ZVEZI Z DELOM</t>
  </si>
  <si>
    <t>STROŠKI ZAVAROVANJA</t>
  </si>
  <si>
    <t>STROŠKI BANČNEGA IN PLAČILNEGA PROMETA</t>
  </si>
  <si>
    <t>REPREZENTANCA</t>
  </si>
  <si>
    <t>STR.STORITEV FIZIČ.OSEB,KI NE OPRAVLJAJO DEJAV.(delo po pog.,…)</t>
  </si>
  <si>
    <t>STROŠKI DRUGIH STORITEV</t>
  </si>
  <si>
    <t>STROŠKI  STORITEV</t>
  </si>
  <si>
    <t>AMORTIZACIJA</t>
  </si>
  <si>
    <t>REZERVACIJE</t>
  </si>
  <si>
    <t>STROŠKI PREVOZA NA DELO IN IZ DELA</t>
  </si>
  <si>
    <t>STR0ŠKI PREHRANE MED DELOM</t>
  </si>
  <si>
    <t>DAJATVE OD PLAČ</t>
  </si>
  <si>
    <t xml:space="preserve">PLAČE, ,NADOMESTILA PLAČ </t>
  </si>
  <si>
    <t>OSTALI STROŠKI DELA</t>
  </si>
  <si>
    <t>STROŠKI  DELA</t>
  </si>
  <si>
    <t>DRUGI  STROŠKI</t>
  </si>
  <si>
    <t>FINANČNI ODHODKI</t>
  </si>
  <si>
    <t>PREVREDNOTEVALNI POSLOVNI ODHODKI</t>
  </si>
  <si>
    <t xml:space="preserve">S K U P A J    O D H O D K I </t>
  </si>
  <si>
    <t>PRESEŽEK PRIHODKOV  OZ.  ODHODKOV</t>
  </si>
  <si>
    <t>načrt</t>
  </si>
  <si>
    <t>real.-načrt</t>
  </si>
  <si>
    <t>strokovna  izobrazba</t>
  </si>
  <si>
    <t>število zaposlenih</t>
  </si>
  <si>
    <t>struktura zaposlenih</t>
  </si>
  <si>
    <t>na dan</t>
  </si>
  <si>
    <t>v %  na dan</t>
  </si>
  <si>
    <t>sprememba v %</t>
  </si>
  <si>
    <t>stopnja</t>
  </si>
  <si>
    <t>vrsta</t>
  </si>
  <si>
    <t>VII.</t>
  </si>
  <si>
    <t>ZOBOZDRAVNIK SPECIALIST</t>
  </si>
  <si>
    <t>ZOBOZDRAVNIK NA SPECIALIZACIJI</t>
  </si>
  <si>
    <t>ZOBOZDRAVNIK</t>
  </si>
  <si>
    <t>ZOBOZDRAVNIK-PRIPRAVNIK</t>
  </si>
  <si>
    <t>SKUPAJ</t>
  </si>
  <si>
    <t>VI.</t>
  </si>
  <si>
    <t>VIŠJA MEDICINSKA SESTRA</t>
  </si>
  <si>
    <t>VIŠJI ZOBNI TEHNIK</t>
  </si>
  <si>
    <t>V.</t>
  </si>
  <si>
    <t>ZOBOTEHNIK</t>
  </si>
  <si>
    <t>ZDRAVSTVENI DELAVCI IN SODELAVCI</t>
  </si>
  <si>
    <t>EKONOMIST</t>
  </si>
  <si>
    <t xml:space="preserve">V. </t>
  </si>
  <si>
    <t>EKONOMSKI IN ADMINISTRATIVNI TEHNIKI</t>
  </si>
  <si>
    <t>TEHNIČNI DELAVCI</t>
  </si>
  <si>
    <t xml:space="preserve">NEZDRAVSTVENI DELAVCI </t>
  </si>
  <si>
    <t>S  K  U  P  A   J</t>
  </si>
  <si>
    <t>VIII.</t>
  </si>
  <si>
    <t>MAG.ZNANOSTI</t>
  </si>
  <si>
    <r>
      <t>znesek  v EUR brez cent.</t>
    </r>
    <r>
      <rPr>
        <i/>
        <sz val="12"/>
        <rFont val="Times New Roman CE"/>
        <family val="1"/>
      </rPr>
      <t xml:space="preserve"> </t>
    </r>
  </si>
  <si>
    <t>v EUR brez cent.</t>
  </si>
  <si>
    <t>PRIH. OD PROD. ZOBOZDR.STOR. - plačnik ZZZS</t>
  </si>
  <si>
    <t>PRIH. OD PROD. ZOBOZDR.STOR. - samoplačniki</t>
  </si>
  <si>
    <t>PRIH. OD PROD. ZOBOZDR.STOR. - drugi plačniki</t>
  </si>
  <si>
    <t>DRUGI PRIHODKI</t>
  </si>
  <si>
    <t>DRUGI ODHODKI</t>
  </si>
  <si>
    <t>I.</t>
  </si>
  <si>
    <t>DIPL. INŽ. RADIOLOGIJE</t>
  </si>
  <si>
    <t>INŽ. RADIOLOGIJE</t>
  </si>
  <si>
    <t>ZDRAVSTVENI TEHNIK, ZOBNA ASISTENTKA</t>
  </si>
  <si>
    <t>IV.</t>
  </si>
  <si>
    <t>DELAVCI BREZ IZOBRAZBE</t>
  </si>
  <si>
    <t>DIPL. ZDRAVSTVENIK</t>
  </si>
  <si>
    <t>zobozdravstvo za študente</t>
  </si>
  <si>
    <t>priloga 5</t>
  </si>
  <si>
    <t>priloga 4</t>
  </si>
  <si>
    <t>priloga 3</t>
  </si>
  <si>
    <t>priloga 1</t>
  </si>
  <si>
    <t>priloga 2</t>
  </si>
  <si>
    <t xml:space="preserve"> 1 - 6 / 2010</t>
  </si>
  <si>
    <t>realizacija 1 - 6 / 2010</t>
  </si>
  <si>
    <t>DIPL. MEDICINSKA SESTRA</t>
  </si>
  <si>
    <t>REALIZACIJA NAČRTA POSLOVANJA ZAVODA V LETU 2011 (prihodki in odhodki)</t>
  </si>
  <si>
    <t xml:space="preserve"> 1 - 6 / 2011</t>
  </si>
  <si>
    <t>PREGLED  OPRAVLJENEGA  DELOVNEGA  PROGRAMA  V  LETU  2011 (obdobje 1 - 6),</t>
  </si>
  <si>
    <t>real.11-real.10</t>
  </si>
  <si>
    <t>realizacija načrta 2</t>
  </si>
  <si>
    <r>
      <t>Plan dejavnosti pedontologije (0,5 tima) in zobozdravstvene vzgoje (2,42 tima), ki se financira v pavšalu</t>
    </r>
    <r>
      <rPr>
        <i/>
        <sz val="12"/>
        <rFont val="Times New Roman CE"/>
        <family val="1"/>
      </rPr>
      <t>, je zavod realiziral.</t>
    </r>
  </si>
  <si>
    <t>PREGLED  OPRAVLJENEGA  DELOVNEGA  PROGRAMA  V  LETU  2011 IN 2010 (obdobje 1 - 6),</t>
  </si>
  <si>
    <t>realizacija 1 - 6 / 2011</t>
  </si>
  <si>
    <t>real.11 - real.10</t>
  </si>
  <si>
    <t>real.11 / real.10</t>
  </si>
  <si>
    <t xml:space="preserve">PREGLED  STANJA   ZAPOSLENIH (stanje na dan 1.1.2011 in 30.6.2011) </t>
  </si>
  <si>
    <t xml:space="preserve"> 1.1.2011</t>
  </si>
  <si>
    <t xml:space="preserve"> 30.6.2011</t>
  </si>
  <si>
    <t>30.6.11- 1.1.11</t>
  </si>
  <si>
    <t>30.6.11 /1.1.11</t>
  </si>
  <si>
    <t>REALIZACIJA POSLOVANJA ZAVODA V LETU 2011 in 2010 (prihodki in odhodki)</t>
  </si>
  <si>
    <t>priloga 6</t>
  </si>
  <si>
    <t>priloga 7</t>
  </si>
  <si>
    <t xml:space="preserve"> 1 -12  / 2011</t>
  </si>
  <si>
    <t>ocenjena</t>
  </si>
  <si>
    <t xml:space="preserve"> 1 - 9  / 2011</t>
  </si>
</sst>
</file>

<file path=xl/styles.xml><?xml version="1.0" encoding="utf-8"?>
<styleSheet xmlns="http://schemas.openxmlformats.org/spreadsheetml/2006/main">
  <numFmts count="4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"/>
    <numFmt numFmtId="166" formatCode="0.0%"/>
    <numFmt numFmtId="167" formatCode="#,##0.000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#,##0.00_ ;[Red]\-#,##0.00\ "/>
    <numFmt numFmtId="174" formatCode="#,##0.0_ ;[Red]\-#,##0.0\ "/>
    <numFmt numFmtId="175" formatCode="#,##0_ ;[Red]\-#,##0\ "/>
    <numFmt numFmtId="176" formatCode="0.00000000"/>
    <numFmt numFmtId="177" formatCode="0.000000000"/>
    <numFmt numFmtId="178" formatCode="0.0000000000"/>
    <numFmt numFmtId="179" formatCode="0.00_ ;[Red]\-0.00\ "/>
    <numFmt numFmtId="180" formatCode="dd/mm/yyyy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#0"/>
    <numFmt numFmtId="186" formatCode="000"/>
    <numFmt numFmtId="187" formatCode="0_ ;[Red]\-0\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16">
    <font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sz val="12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i/>
      <sz val="14"/>
      <name val="Times New Roman CE"/>
      <family val="1"/>
    </font>
    <font>
      <i/>
      <sz val="10"/>
      <name val="Times New Roman CE"/>
      <family val="1"/>
    </font>
    <font>
      <i/>
      <sz val="10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i/>
      <sz val="11"/>
      <name val="Times New Roman CE"/>
      <family val="1"/>
    </font>
    <font>
      <i/>
      <sz val="14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3" fontId="2" fillId="0" borderId="9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16">
      <alignment/>
      <protection/>
    </xf>
    <xf numFmtId="0" fontId="6" fillId="2" borderId="0" xfId="16" applyFont="1" applyFill="1" applyBorder="1" applyAlignment="1">
      <alignment horizontal="center"/>
      <protection/>
    </xf>
    <xf numFmtId="0" fontId="2" fillId="2" borderId="1" xfId="16" applyFont="1" applyFill="1" applyBorder="1" applyAlignment="1">
      <alignment horizontal="center" vertical="center"/>
      <protection/>
    </xf>
    <xf numFmtId="0" fontId="2" fillId="2" borderId="9" xfId="16" applyFont="1" applyFill="1" applyBorder="1" applyAlignment="1">
      <alignment horizontal="centerContinuous" vertical="center"/>
      <protection/>
    </xf>
    <xf numFmtId="0" fontId="2" fillId="2" borderId="12" xfId="16" applyFont="1" applyFill="1" applyBorder="1" applyAlignment="1">
      <alignment horizontal="centerContinuous" vertical="center"/>
      <protection/>
    </xf>
    <xf numFmtId="49" fontId="1" fillId="2" borderId="1" xfId="16" applyNumberFormat="1" applyFont="1" applyFill="1" applyBorder="1" applyAlignment="1">
      <alignment horizontal="center" vertical="center"/>
      <protection/>
    </xf>
    <xf numFmtId="0" fontId="2" fillId="2" borderId="6" xfId="16" applyFont="1" applyFill="1" applyBorder="1" applyAlignment="1">
      <alignment horizontal="center" vertical="center"/>
      <protection/>
    </xf>
    <xf numFmtId="0" fontId="1" fillId="2" borderId="6" xfId="16" applyFont="1" applyFill="1" applyBorder="1" applyAlignment="1">
      <alignment horizontal="center" vertical="center"/>
      <protection/>
    </xf>
    <xf numFmtId="0" fontId="1" fillId="2" borderId="2" xfId="16" applyFont="1" applyFill="1" applyBorder="1" applyAlignment="1">
      <alignment horizontal="center" vertical="center"/>
      <protection/>
    </xf>
    <xf numFmtId="0" fontId="5" fillId="0" borderId="1" xfId="16" applyBorder="1">
      <alignment/>
      <protection/>
    </xf>
    <xf numFmtId="2" fontId="7" fillId="2" borderId="7" xfId="16" applyNumberFormat="1" applyFont="1" applyFill="1" applyBorder="1" applyAlignment="1">
      <alignment horizontal="left" vertical="center"/>
      <protection/>
    </xf>
    <xf numFmtId="3" fontId="1" fillId="2" borderId="7" xfId="16" applyNumberFormat="1" applyFont="1" applyFill="1" applyBorder="1" applyAlignment="1">
      <alignment horizontal="right" vertical="center"/>
      <protection/>
    </xf>
    <xf numFmtId="0" fontId="2" fillId="2" borderId="8" xfId="16" applyFont="1" applyFill="1" applyBorder="1" applyAlignment="1">
      <alignment horizontal="center" vertical="center"/>
      <protection/>
    </xf>
    <xf numFmtId="3" fontId="1" fillId="2" borderId="7" xfId="16" applyNumberFormat="1" applyFont="1" applyFill="1" applyBorder="1" applyAlignment="1">
      <alignment vertical="center"/>
      <protection/>
    </xf>
    <xf numFmtId="168" fontId="1" fillId="2" borderId="4" xfId="16" applyNumberFormat="1" applyFont="1" applyFill="1" applyBorder="1" applyAlignment="1">
      <alignment vertical="center"/>
      <protection/>
    </xf>
    <xf numFmtId="0" fontId="5" fillId="0" borderId="6" xfId="16" applyBorder="1">
      <alignment/>
      <protection/>
    </xf>
    <xf numFmtId="2" fontId="7" fillId="2" borderId="8" xfId="16" applyNumberFormat="1" applyFont="1" applyFill="1" applyBorder="1" applyAlignment="1">
      <alignment horizontal="left" vertical="center"/>
      <protection/>
    </xf>
    <xf numFmtId="3" fontId="1" fillId="2" borderId="8" xfId="16" applyNumberFormat="1" applyFont="1" applyFill="1" applyBorder="1" applyAlignment="1">
      <alignment horizontal="right" vertical="center"/>
      <protection/>
    </xf>
    <xf numFmtId="3" fontId="1" fillId="2" borderId="11" xfId="16" applyNumberFormat="1" applyFont="1" applyFill="1" applyBorder="1" applyAlignment="1">
      <alignment horizontal="right" vertical="center"/>
      <protection/>
    </xf>
    <xf numFmtId="3" fontId="1" fillId="2" borderId="8" xfId="16" applyNumberFormat="1" applyFont="1" applyFill="1" applyBorder="1" applyAlignment="1">
      <alignment vertical="center"/>
      <protection/>
    </xf>
    <xf numFmtId="168" fontId="1" fillId="2" borderId="11" xfId="16" applyNumberFormat="1" applyFont="1" applyFill="1" applyBorder="1" applyAlignment="1">
      <alignment vertical="center"/>
      <protection/>
    </xf>
    <xf numFmtId="0" fontId="8" fillId="0" borderId="6" xfId="16" applyFont="1" applyBorder="1">
      <alignment/>
      <protection/>
    </xf>
    <xf numFmtId="2" fontId="2" fillId="2" borderId="8" xfId="16" applyNumberFormat="1" applyFont="1" applyFill="1" applyBorder="1" applyAlignment="1">
      <alignment horizontal="left" vertical="center"/>
      <protection/>
    </xf>
    <xf numFmtId="3" fontId="2" fillId="2" borderId="8" xfId="16" applyNumberFormat="1" applyFont="1" applyFill="1" applyBorder="1" applyAlignment="1">
      <alignment horizontal="right" vertical="center"/>
      <protection/>
    </xf>
    <xf numFmtId="3" fontId="2" fillId="2" borderId="11" xfId="16" applyNumberFormat="1" applyFont="1" applyFill="1" applyBorder="1" applyAlignment="1">
      <alignment horizontal="right" vertical="center"/>
      <protection/>
    </xf>
    <xf numFmtId="168" fontId="2" fillId="2" borderId="11" xfId="16" applyNumberFormat="1" applyFont="1" applyFill="1" applyBorder="1" applyAlignment="1">
      <alignment vertical="center"/>
      <protection/>
    </xf>
    <xf numFmtId="3" fontId="2" fillId="2" borderId="8" xfId="16" applyNumberFormat="1" applyFont="1" applyFill="1" applyBorder="1" applyAlignment="1">
      <alignment vertical="center"/>
      <protection/>
    </xf>
    <xf numFmtId="2" fontId="2" fillId="2" borderId="6" xfId="16" applyNumberFormat="1" applyFont="1" applyFill="1" applyBorder="1" applyAlignment="1">
      <alignment horizontal="left" vertical="center"/>
      <protection/>
    </xf>
    <xf numFmtId="3" fontId="2" fillId="2" borderId="0" xfId="16" applyNumberFormat="1" applyFont="1" applyFill="1" applyBorder="1" applyAlignment="1">
      <alignment horizontal="right" vertical="center"/>
      <protection/>
    </xf>
    <xf numFmtId="0" fontId="5" fillId="0" borderId="0" xfId="16" applyBorder="1">
      <alignment/>
      <protection/>
    </xf>
    <xf numFmtId="0" fontId="8" fillId="0" borderId="2" xfId="16" applyFont="1" applyBorder="1">
      <alignment/>
      <protection/>
    </xf>
    <xf numFmtId="2" fontId="2" fillId="0" borderId="10" xfId="16" applyNumberFormat="1" applyFont="1" applyFill="1" applyBorder="1" applyAlignment="1">
      <alignment horizontal="left" vertical="center"/>
      <protection/>
    </xf>
    <xf numFmtId="3" fontId="2" fillId="2" borderId="10" xfId="16" applyNumberFormat="1" applyFont="1" applyFill="1" applyBorder="1" applyAlignment="1">
      <alignment vertical="center"/>
      <protection/>
    </xf>
    <xf numFmtId="0" fontId="9" fillId="0" borderId="3" xfId="16" applyFont="1" applyBorder="1">
      <alignment/>
      <protection/>
    </xf>
    <xf numFmtId="2" fontId="6" fillId="2" borderId="10" xfId="16" applyNumberFormat="1" applyFont="1" applyFill="1" applyBorder="1" applyAlignment="1">
      <alignment horizontal="left" vertical="center"/>
      <protection/>
    </xf>
    <xf numFmtId="3" fontId="6" fillId="2" borderId="9" xfId="16" applyNumberFormat="1" applyFont="1" applyFill="1" applyBorder="1" applyAlignment="1">
      <alignment horizontal="right" vertical="center"/>
      <protection/>
    </xf>
    <xf numFmtId="3" fontId="6" fillId="2" borderId="12" xfId="16" applyNumberFormat="1" applyFont="1" applyFill="1" applyBorder="1" applyAlignment="1">
      <alignment horizontal="right" vertical="center"/>
      <protection/>
    </xf>
    <xf numFmtId="168" fontId="6" fillId="2" borderId="12" xfId="16" applyNumberFormat="1" applyFont="1" applyFill="1" applyBorder="1" applyAlignment="1">
      <alignment vertical="center"/>
      <protection/>
    </xf>
    <xf numFmtId="0" fontId="9" fillId="0" borderId="0" xfId="16" applyFont="1">
      <alignment/>
      <protection/>
    </xf>
    <xf numFmtId="0" fontId="5" fillId="0" borderId="0" xfId="16" applyFill="1">
      <alignment/>
      <protection/>
    </xf>
    <xf numFmtId="0" fontId="1" fillId="0" borderId="8" xfId="16" applyFont="1" applyFill="1" applyBorder="1" applyAlignment="1">
      <alignment horizontal="left" vertical="center"/>
      <protection/>
    </xf>
    <xf numFmtId="0" fontId="1" fillId="0" borderId="8" xfId="16" applyFont="1" applyFill="1" applyBorder="1" applyAlignment="1">
      <alignment horizontal="centerContinuous" vertical="center"/>
      <protection/>
    </xf>
    <xf numFmtId="0" fontId="1" fillId="0" borderId="0" xfId="16" applyFont="1" applyFill="1" applyBorder="1" applyAlignment="1">
      <alignment horizontal="centerContinuous" vertical="center"/>
      <protection/>
    </xf>
    <xf numFmtId="0" fontId="1" fillId="0" borderId="11" xfId="16" applyFont="1" applyFill="1" applyBorder="1" applyAlignment="1">
      <alignment horizontal="center" vertical="center"/>
      <protection/>
    </xf>
    <xf numFmtId="0" fontId="1" fillId="0" borderId="7" xfId="16" applyFont="1" applyFill="1" applyBorder="1" applyAlignment="1">
      <alignment horizontal="left" vertical="center"/>
      <protection/>
    </xf>
    <xf numFmtId="4" fontId="1" fillId="0" borderId="8" xfId="16" applyNumberFormat="1" applyFont="1" applyFill="1" applyBorder="1" applyAlignment="1">
      <alignment vertical="center"/>
      <protection/>
    </xf>
    <xf numFmtId="4" fontId="1" fillId="0" borderId="11" xfId="16" applyNumberFormat="1" applyFont="1" applyFill="1" applyBorder="1" applyAlignment="1">
      <alignment vertical="center"/>
      <protection/>
    </xf>
    <xf numFmtId="173" fontId="1" fillId="0" borderId="0" xfId="16" applyNumberFormat="1" applyFont="1" applyFill="1" applyBorder="1" applyAlignment="1">
      <alignment vertical="center"/>
      <protection/>
    </xf>
    <xf numFmtId="173" fontId="1" fillId="0" borderId="11" xfId="16" applyNumberFormat="1" applyFont="1" applyFill="1" applyBorder="1" applyAlignment="1">
      <alignment vertical="center"/>
      <protection/>
    </xf>
    <xf numFmtId="0" fontId="5" fillId="0" borderId="1" xfId="16" applyFont="1" applyFill="1" applyBorder="1">
      <alignment/>
      <protection/>
    </xf>
    <xf numFmtId="0" fontId="7" fillId="2" borderId="7" xfId="16" applyFont="1" applyFill="1" applyBorder="1" applyAlignment="1">
      <alignment horizontal="left" vertical="center"/>
      <protection/>
    </xf>
    <xf numFmtId="3" fontId="1" fillId="2" borderId="4" xfId="16" applyNumberFormat="1" applyFont="1" applyFill="1" applyBorder="1" applyAlignment="1">
      <alignment vertical="center"/>
      <protection/>
    </xf>
    <xf numFmtId="3" fontId="1" fillId="2" borderId="13" xfId="16" applyNumberFormat="1" applyFont="1" applyFill="1" applyBorder="1" applyAlignment="1">
      <alignment vertical="center"/>
      <protection/>
    </xf>
    <xf numFmtId="0" fontId="5" fillId="0" borderId="0" xfId="16" applyFont="1" applyFill="1">
      <alignment/>
      <protection/>
    </xf>
    <xf numFmtId="0" fontId="5" fillId="0" borderId="6" xfId="16" applyFont="1" applyFill="1" applyBorder="1">
      <alignment/>
      <protection/>
    </xf>
    <xf numFmtId="0" fontId="7" fillId="2" borderId="8" xfId="16" applyFont="1" applyFill="1" applyBorder="1" applyAlignment="1">
      <alignment horizontal="left" vertical="center"/>
      <protection/>
    </xf>
    <xf numFmtId="3" fontId="1" fillId="2" borderId="11" xfId="16" applyNumberFormat="1" applyFont="1" applyFill="1" applyBorder="1" applyAlignment="1">
      <alignment vertical="center"/>
      <protection/>
    </xf>
    <xf numFmtId="0" fontId="8" fillId="0" borderId="6" xfId="16" applyFont="1" applyFill="1" applyBorder="1">
      <alignment/>
      <protection/>
    </xf>
    <xf numFmtId="0" fontId="2" fillId="2" borderId="8" xfId="16" applyFont="1" applyFill="1" applyBorder="1" applyAlignment="1">
      <alignment horizontal="left" vertical="center"/>
      <protection/>
    </xf>
    <xf numFmtId="3" fontId="2" fillId="2" borderId="11" xfId="16" applyNumberFormat="1" applyFont="1" applyFill="1" applyBorder="1" applyAlignment="1">
      <alignment vertical="center"/>
      <protection/>
    </xf>
    <xf numFmtId="3" fontId="2" fillId="2" borderId="0" xfId="16" applyNumberFormat="1" applyFont="1" applyFill="1" applyBorder="1" applyAlignment="1">
      <alignment vertical="center"/>
      <protection/>
    </xf>
    <xf numFmtId="0" fontId="10" fillId="0" borderId="0" xfId="16" applyFont="1" applyFill="1">
      <alignment/>
      <protection/>
    </xf>
    <xf numFmtId="0" fontId="7" fillId="2" borderId="6" xfId="16" applyFont="1" applyFill="1" applyBorder="1" applyAlignment="1">
      <alignment horizontal="left" vertical="center"/>
      <protection/>
    </xf>
    <xf numFmtId="3" fontId="2" fillId="0" borderId="8" xfId="16" applyNumberFormat="1" applyFont="1" applyFill="1" applyBorder="1" applyAlignment="1">
      <alignment vertical="center"/>
      <protection/>
    </xf>
    <xf numFmtId="0" fontId="8" fillId="0" borderId="2" xfId="16" applyFont="1" applyFill="1" applyBorder="1">
      <alignment/>
      <protection/>
    </xf>
    <xf numFmtId="0" fontId="2" fillId="2" borderId="10" xfId="16" applyFont="1" applyFill="1" applyBorder="1" applyAlignment="1">
      <alignment horizontal="left" vertical="center"/>
      <protection/>
    </xf>
    <xf numFmtId="3" fontId="2" fillId="2" borderId="5" xfId="16" applyNumberFormat="1" applyFont="1" applyFill="1" applyBorder="1" applyAlignment="1">
      <alignment vertical="center"/>
      <protection/>
    </xf>
    <xf numFmtId="0" fontId="9" fillId="0" borderId="3" xfId="16" applyFont="1" applyFill="1" applyBorder="1">
      <alignment/>
      <protection/>
    </xf>
    <xf numFmtId="2" fontId="6" fillId="2" borderId="3" xfId="16" applyNumberFormat="1" applyFont="1" applyFill="1" applyBorder="1" applyAlignment="1">
      <alignment horizontal="left" vertical="center"/>
      <protection/>
    </xf>
    <xf numFmtId="3" fontId="6" fillId="2" borderId="0" xfId="16" applyNumberFormat="1" applyFont="1" applyFill="1" applyBorder="1" applyAlignment="1">
      <alignment vertical="center"/>
      <protection/>
    </xf>
    <xf numFmtId="3" fontId="6" fillId="2" borderId="9" xfId="16" applyNumberFormat="1" applyFont="1" applyFill="1" applyBorder="1" applyAlignment="1">
      <alignment vertical="center"/>
      <protection/>
    </xf>
    <xf numFmtId="0" fontId="9" fillId="0" borderId="0" xfId="16" applyFont="1" applyFill="1">
      <alignment/>
      <protection/>
    </xf>
    <xf numFmtId="0" fontId="6" fillId="2" borderId="9" xfId="16" applyFont="1" applyFill="1" applyBorder="1" applyAlignment="1">
      <alignment horizontal="left" vertical="center" wrapText="1"/>
      <protection/>
    </xf>
    <xf numFmtId="3" fontId="6" fillId="2" borderId="12" xfId="16" applyNumberFormat="1" applyFont="1" applyFill="1" applyBorder="1" applyAlignment="1">
      <alignment vertical="center"/>
      <protection/>
    </xf>
    <xf numFmtId="3" fontId="1" fillId="0" borderId="0" xfId="16" applyNumberFormat="1" applyFont="1" applyFill="1" applyAlignment="1">
      <alignment horizontal="right"/>
      <protection/>
    </xf>
    <xf numFmtId="4" fontId="2" fillId="0" borderId="0" xfId="16" applyNumberFormat="1" applyFont="1" applyFill="1">
      <alignment/>
      <protection/>
    </xf>
    <xf numFmtId="4" fontId="1" fillId="0" borderId="0" xfId="16" applyNumberFormat="1" applyFont="1" applyFill="1">
      <alignment/>
      <protection/>
    </xf>
    <xf numFmtId="3" fontId="1" fillId="2" borderId="0" xfId="16" applyNumberFormat="1" applyFont="1" applyFill="1" applyAlignment="1">
      <alignment vertical="center"/>
      <protection/>
    </xf>
    <xf numFmtId="0" fontId="1" fillId="0" borderId="0" xfId="16" applyFont="1" applyFill="1" applyAlignment="1">
      <alignment horizontal="left"/>
      <protection/>
    </xf>
    <xf numFmtId="4" fontId="1" fillId="0" borderId="0" xfId="16" applyNumberFormat="1" applyFont="1" applyFill="1" applyBorder="1">
      <alignment/>
      <protection/>
    </xf>
    <xf numFmtId="3" fontId="2" fillId="2" borderId="0" xfId="16" applyNumberFormat="1" applyFont="1" applyFill="1" applyAlignment="1">
      <alignment vertical="center"/>
      <protection/>
    </xf>
    <xf numFmtId="0" fontId="1" fillId="0" borderId="0" xfId="16" applyFont="1" applyAlignment="1">
      <alignment horizontal="left"/>
      <protection/>
    </xf>
    <xf numFmtId="4" fontId="1" fillId="0" borderId="0" xfId="16" applyNumberFormat="1" applyFont="1">
      <alignment/>
      <protection/>
    </xf>
    <xf numFmtId="0" fontId="1" fillId="0" borderId="0" xfId="16" applyFont="1">
      <alignment/>
      <protection/>
    </xf>
    <xf numFmtId="49" fontId="1" fillId="2" borderId="7" xfId="16" applyNumberFormat="1" applyFont="1" applyFill="1" applyBorder="1" applyAlignment="1">
      <alignment horizontal="center" vertical="center"/>
      <protection/>
    </xf>
    <xf numFmtId="0" fontId="1" fillId="2" borderId="10" xfId="16" applyFont="1" applyFill="1" applyBorder="1" applyAlignment="1">
      <alignment horizontal="center" vertical="center"/>
      <protection/>
    </xf>
    <xf numFmtId="0" fontId="1" fillId="2" borderId="2" xfId="16" applyFont="1" applyFill="1" applyBorder="1" applyAlignment="1">
      <alignment horizontal="centerContinuous" vertical="center"/>
      <protection/>
    </xf>
    <xf numFmtId="3" fontId="1" fillId="2" borderId="13" xfId="16" applyNumberFormat="1" applyFont="1" applyFill="1" applyBorder="1" applyAlignment="1">
      <alignment horizontal="right" vertical="center"/>
      <protection/>
    </xf>
    <xf numFmtId="3" fontId="1" fillId="2" borderId="0" xfId="16" applyNumberFormat="1" applyFont="1" applyFill="1" applyBorder="1" applyAlignment="1">
      <alignment horizontal="right" vertical="center"/>
      <protection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" fontId="2" fillId="0" borderId="8" xfId="18" applyNumberFormat="1" applyFont="1" applyBorder="1" applyAlignment="1">
      <alignment horizontal="right" vertical="center"/>
    </xf>
    <xf numFmtId="4" fontId="2" fillId="0" borderId="0" xfId="18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" fontId="6" fillId="0" borderId="9" xfId="21" applyNumberFormat="1" applyFont="1" applyBorder="1" applyAlignment="1">
      <alignment horizontal="right" vertical="center"/>
    </xf>
    <xf numFmtId="4" fontId="6" fillId="0" borderId="15" xfId="21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16" applyFont="1">
      <alignment/>
      <protection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4" fontId="1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8" fontId="2" fillId="2" borderId="12" xfId="16" applyNumberFormat="1" applyFont="1" applyFill="1" applyBorder="1" applyAlignment="1">
      <alignment vertical="center"/>
      <protection/>
    </xf>
    <xf numFmtId="3" fontId="1" fillId="0" borderId="1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2" borderId="2" xfId="16" applyFont="1" applyFill="1" applyBorder="1" applyAlignment="1">
      <alignment horizontal="center" vertical="center"/>
      <protection/>
    </xf>
    <xf numFmtId="0" fontId="6" fillId="2" borderId="0" xfId="16" applyFont="1" applyFill="1" applyBorder="1" applyAlignment="1">
      <alignment horizontal="center" vertical="center"/>
      <protection/>
    </xf>
    <xf numFmtId="0" fontId="2" fillId="2" borderId="9" xfId="16" applyFont="1" applyFill="1" applyBorder="1" applyAlignment="1">
      <alignment horizontal="center" vertical="center"/>
      <protection/>
    </xf>
    <xf numFmtId="0" fontId="2" fillId="2" borderId="12" xfId="16" applyFont="1" applyFill="1" applyBorder="1" applyAlignment="1">
      <alignment horizontal="center" vertical="center"/>
      <protection/>
    </xf>
    <xf numFmtId="0" fontId="2" fillId="2" borderId="1" xfId="16" applyFont="1" applyFill="1" applyBorder="1" applyAlignment="1">
      <alignment horizontal="center" vertical="center"/>
      <protection/>
    </xf>
    <xf numFmtId="0" fontId="5" fillId="0" borderId="6" xfId="16" applyBorder="1" applyAlignment="1">
      <alignment horizontal="center" vertical="center"/>
      <protection/>
    </xf>
    <xf numFmtId="0" fontId="5" fillId="0" borderId="2" xfId="16" applyBorder="1" applyAlignment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9">
    <cellStyle name="Normal" xfId="0"/>
    <cellStyle name="Hyperlink" xfId="15"/>
    <cellStyle name="Navadno_PRIH IN ODH -plan 2007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C1">
      <selection activeCell="A1" sqref="A1:F50"/>
    </sheetView>
  </sheetViews>
  <sheetFormatPr defaultColWidth="9.00390625" defaultRowHeight="12.75"/>
  <cols>
    <col min="1" max="1" width="7.75390625" style="30" customWidth="1"/>
    <col min="2" max="2" width="56.125" style="111" customWidth="1"/>
    <col min="3" max="4" width="13.75390625" style="113" customWidth="1"/>
    <col min="5" max="5" width="16.25390625" style="113" customWidth="1"/>
    <col min="6" max="6" width="11.375" style="113" customWidth="1"/>
    <col min="7" max="16384" width="9.125" style="30" customWidth="1"/>
  </cols>
  <sheetData>
    <row r="1" spans="1:6" ht="19.5" customHeight="1">
      <c r="A1" s="172" t="s">
        <v>108</v>
      </c>
      <c r="B1" s="187" t="s">
        <v>113</v>
      </c>
      <c r="C1" s="187"/>
      <c r="D1" s="187"/>
      <c r="E1" s="187"/>
      <c r="F1" s="187"/>
    </row>
    <row r="2" spans="2:6" ht="19.5" customHeight="1">
      <c r="B2" s="31"/>
      <c r="C2" s="31"/>
      <c r="D2" s="31"/>
      <c r="E2" s="31"/>
      <c r="F2" s="31"/>
    </row>
    <row r="3" spans="1:6" ht="19.5" customHeight="1">
      <c r="A3" s="190" t="s">
        <v>20</v>
      </c>
      <c r="B3" s="190" t="s">
        <v>21</v>
      </c>
      <c r="C3" s="188" t="s">
        <v>90</v>
      </c>
      <c r="D3" s="189"/>
      <c r="E3" s="33" t="s">
        <v>22</v>
      </c>
      <c r="F3" s="34"/>
    </row>
    <row r="4" spans="1:6" ht="19.5" customHeight="1">
      <c r="A4" s="191"/>
      <c r="B4" s="191"/>
      <c r="C4" s="114" t="s">
        <v>60</v>
      </c>
      <c r="D4" s="35" t="s">
        <v>5</v>
      </c>
      <c r="E4" s="32" t="s">
        <v>23</v>
      </c>
      <c r="F4" s="32" t="s">
        <v>24</v>
      </c>
    </row>
    <row r="5" spans="1:6" ht="19.5" customHeight="1">
      <c r="A5" s="191"/>
      <c r="B5" s="191"/>
      <c r="C5" s="42">
        <v>2011</v>
      </c>
      <c r="D5" s="36" t="s">
        <v>114</v>
      </c>
      <c r="E5" s="37" t="s">
        <v>61</v>
      </c>
      <c r="F5" s="37" t="s">
        <v>61</v>
      </c>
    </row>
    <row r="6" spans="1:6" ht="19.5" customHeight="1">
      <c r="A6" s="192"/>
      <c r="B6" s="192"/>
      <c r="C6" s="115"/>
      <c r="D6" s="38"/>
      <c r="E6" s="116" t="s">
        <v>91</v>
      </c>
      <c r="F6" s="37" t="s">
        <v>10</v>
      </c>
    </row>
    <row r="7" spans="1:6" ht="19.5" customHeight="1">
      <c r="A7" s="39"/>
      <c r="B7" s="40" t="s">
        <v>92</v>
      </c>
      <c r="C7" s="41">
        <v>2030000</v>
      </c>
      <c r="D7" s="117">
        <v>1087358</v>
      </c>
      <c r="E7" s="49">
        <f>D7-C7</f>
        <v>-942642</v>
      </c>
      <c r="F7" s="44">
        <f aca="true" t="shared" si="0" ref="F7:F14">E7/C7*100</f>
        <v>-46.435566502463054</v>
      </c>
    </row>
    <row r="8" spans="1:6" ht="19.5" customHeight="1">
      <c r="A8" s="45"/>
      <c r="B8" s="46" t="s">
        <v>93</v>
      </c>
      <c r="C8" s="47">
        <v>340000</v>
      </c>
      <c r="D8" s="118">
        <v>187826</v>
      </c>
      <c r="E8" s="49">
        <f>D8-C8</f>
        <v>-152174</v>
      </c>
      <c r="F8" s="50">
        <f t="shared" si="0"/>
        <v>-44.75705882352941</v>
      </c>
    </row>
    <row r="9" spans="1:6" ht="19.5" customHeight="1">
      <c r="A9" s="45"/>
      <c r="B9" s="46" t="s">
        <v>94</v>
      </c>
      <c r="C9" s="47">
        <v>760000</v>
      </c>
      <c r="D9" s="118">
        <v>428415</v>
      </c>
      <c r="E9" s="49">
        <f>D9-C9</f>
        <v>-331585</v>
      </c>
      <c r="F9" s="50">
        <f t="shared" si="0"/>
        <v>-43.62960526315789</v>
      </c>
    </row>
    <row r="10" spans="1:6" ht="19.5" customHeight="1">
      <c r="A10" s="45"/>
      <c r="B10" s="46" t="s">
        <v>25</v>
      </c>
      <c r="C10" s="47">
        <v>103000</v>
      </c>
      <c r="D10" s="48">
        <v>53599</v>
      </c>
      <c r="E10" s="49">
        <f>D10-C10</f>
        <v>-49401</v>
      </c>
      <c r="F10" s="50">
        <f t="shared" si="0"/>
        <v>-47.9621359223301</v>
      </c>
    </row>
    <row r="11" spans="1:6" ht="19.5" customHeight="1">
      <c r="A11" s="51">
        <v>760</v>
      </c>
      <c r="B11" s="52" t="s">
        <v>26</v>
      </c>
      <c r="C11" s="53">
        <f>SUM(C7:C10)</f>
        <v>3233000</v>
      </c>
      <c r="D11" s="58">
        <f>SUM(D7:D10)</f>
        <v>1757198</v>
      </c>
      <c r="E11" s="53">
        <f>SUM(E7:E10)</f>
        <v>-1475802</v>
      </c>
      <c r="F11" s="55">
        <f t="shared" si="0"/>
        <v>-45.64806681101145</v>
      </c>
    </row>
    <row r="12" spans="1:6" ht="19.5" customHeight="1">
      <c r="A12" s="51">
        <v>762</v>
      </c>
      <c r="B12" s="52" t="s">
        <v>27</v>
      </c>
      <c r="C12" s="53">
        <v>22000</v>
      </c>
      <c r="D12" s="54">
        <v>11039</v>
      </c>
      <c r="E12" s="56">
        <f>D12-C12</f>
        <v>-10961</v>
      </c>
      <c r="F12" s="55">
        <f t="shared" si="0"/>
        <v>-49.82272727272728</v>
      </c>
    </row>
    <row r="13" spans="1:6" s="59" customFormat="1" ht="19.5" customHeight="1">
      <c r="A13" s="51">
        <v>763</v>
      </c>
      <c r="B13" s="57" t="s">
        <v>95</v>
      </c>
      <c r="C13" s="58">
        <v>3000</v>
      </c>
      <c r="D13" s="54">
        <v>191</v>
      </c>
      <c r="E13" s="56">
        <f>D13-C13</f>
        <v>-2809</v>
      </c>
      <c r="F13" s="55">
        <f t="shared" si="0"/>
        <v>-93.63333333333334</v>
      </c>
    </row>
    <row r="14" spans="1:6" ht="19.5" customHeight="1">
      <c r="A14" s="60">
        <v>764</v>
      </c>
      <c r="B14" s="61" t="s">
        <v>28</v>
      </c>
      <c r="C14" s="53">
        <v>2000</v>
      </c>
      <c r="D14" s="54">
        <v>29</v>
      </c>
      <c r="E14" s="62">
        <f>D14-C14</f>
        <v>-1971</v>
      </c>
      <c r="F14" s="55">
        <f t="shared" si="0"/>
        <v>-98.55000000000001</v>
      </c>
    </row>
    <row r="15" spans="1:6" s="68" customFormat="1" ht="19.5" customHeight="1">
      <c r="A15" s="63"/>
      <c r="B15" s="64" t="s">
        <v>29</v>
      </c>
      <c r="C15" s="65">
        <f>C11+C12+C13+C14</f>
        <v>3260000</v>
      </c>
      <c r="D15" s="66">
        <f>D11+D12+D13+D14</f>
        <v>1768457</v>
      </c>
      <c r="E15" s="65">
        <f>E11+E12+E13+E14</f>
        <v>-1491543</v>
      </c>
      <c r="F15" s="67">
        <f>E15/C15*100</f>
        <v>-45.7528527607362</v>
      </c>
    </row>
    <row r="16" spans="2:6" s="69" customFormat="1" ht="13.5" customHeight="1" hidden="1">
      <c r="B16" s="70"/>
      <c r="C16" s="71"/>
      <c r="D16" s="72"/>
      <c r="E16" s="72"/>
      <c r="F16" s="73"/>
    </row>
    <row r="17" spans="2:6" s="69" customFormat="1" ht="13.5" customHeight="1" hidden="1">
      <c r="B17" s="70" t="s">
        <v>30</v>
      </c>
      <c r="C17" s="71"/>
      <c r="D17" s="72">
        <v>4075298.89</v>
      </c>
      <c r="E17" s="72"/>
      <c r="F17" s="73"/>
    </row>
    <row r="18" spans="2:6" s="69" customFormat="1" ht="13.5" customHeight="1" hidden="1">
      <c r="B18" s="70"/>
      <c r="C18" s="71"/>
      <c r="D18" s="72"/>
      <c r="E18" s="72"/>
      <c r="F18" s="73"/>
    </row>
    <row r="19" spans="2:6" s="69" customFormat="1" ht="13.5" customHeight="1" hidden="1">
      <c r="B19" s="70"/>
      <c r="C19" s="71"/>
      <c r="D19" s="72"/>
      <c r="E19" s="72"/>
      <c r="F19" s="73"/>
    </row>
    <row r="20" spans="2:6" s="69" customFormat="1" ht="13.5" customHeight="1" hidden="1">
      <c r="B20" s="70"/>
      <c r="C20" s="71"/>
      <c r="D20" s="72"/>
      <c r="E20" s="72"/>
      <c r="F20" s="73"/>
    </row>
    <row r="21" spans="2:6" s="69" customFormat="1" ht="15.75" hidden="1">
      <c r="B21" s="74" t="s">
        <v>31</v>
      </c>
      <c r="C21" s="75"/>
      <c r="D21" s="76"/>
      <c r="E21" s="77">
        <f>C21-D21</f>
        <v>0</v>
      </c>
      <c r="F21" s="78" t="e">
        <f>C21/D21*100-100</f>
        <v>#DIV/0!</v>
      </c>
    </row>
    <row r="22" spans="1:6" s="83" customFormat="1" ht="15.75">
      <c r="A22" s="79"/>
      <c r="B22" s="80" t="s">
        <v>32</v>
      </c>
      <c r="C22" s="43">
        <v>370500</v>
      </c>
      <c r="D22" s="81">
        <v>203888</v>
      </c>
      <c r="E22" s="82">
        <f aca="true" t="shared" si="1" ref="E22:E48">D22-C22</f>
        <v>-166612</v>
      </c>
      <c r="F22" s="44">
        <f aca="true" t="shared" si="2" ref="F22:F37">E22/C22*100</f>
        <v>-44.969500674763836</v>
      </c>
    </row>
    <row r="23" spans="1:6" s="83" customFormat="1" ht="15.75">
      <c r="A23" s="84"/>
      <c r="B23" s="85" t="s">
        <v>33</v>
      </c>
      <c r="C23" s="49">
        <v>66000</v>
      </c>
      <c r="D23" s="86">
        <v>36133</v>
      </c>
      <c r="E23" s="49">
        <f t="shared" si="1"/>
        <v>-29867</v>
      </c>
      <c r="F23" s="50">
        <f t="shared" si="2"/>
        <v>-45.2530303030303</v>
      </c>
    </row>
    <row r="24" spans="1:6" s="83" customFormat="1" ht="15.75">
      <c r="A24" s="84"/>
      <c r="B24" s="85" t="s">
        <v>34</v>
      </c>
      <c r="C24" s="49">
        <v>3500</v>
      </c>
      <c r="D24" s="86">
        <v>2796</v>
      </c>
      <c r="E24" s="49">
        <f t="shared" si="1"/>
        <v>-704</v>
      </c>
      <c r="F24" s="50">
        <f t="shared" si="2"/>
        <v>-20.114285714285714</v>
      </c>
    </row>
    <row r="25" spans="1:6" s="83" customFormat="1" ht="15.75">
      <c r="A25" s="84"/>
      <c r="B25" s="85" t="s">
        <v>35</v>
      </c>
      <c r="C25" s="49">
        <v>5500</v>
      </c>
      <c r="D25" s="86">
        <v>3667</v>
      </c>
      <c r="E25" s="49">
        <f t="shared" si="1"/>
        <v>-1833</v>
      </c>
      <c r="F25" s="50">
        <f t="shared" si="2"/>
        <v>-33.32727272727273</v>
      </c>
    </row>
    <row r="26" spans="1:6" s="91" customFormat="1" ht="15.75">
      <c r="A26" s="87">
        <v>460</v>
      </c>
      <c r="B26" s="88" t="s">
        <v>36</v>
      </c>
      <c r="C26" s="56">
        <f>SUM(C22:C25)</f>
        <v>445500</v>
      </c>
      <c r="D26" s="89">
        <f>SUM(D22:D25)</f>
        <v>246484</v>
      </c>
      <c r="E26" s="56">
        <f t="shared" si="1"/>
        <v>-199016</v>
      </c>
      <c r="F26" s="55">
        <f t="shared" si="2"/>
        <v>-44.67250280583614</v>
      </c>
    </row>
    <row r="27" spans="1:6" s="83" customFormat="1" ht="15.75">
      <c r="A27" s="84"/>
      <c r="B27" s="85" t="s">
        <v>37</v>
      </c>
      <c r="C27" s="49">
        <v>30300</v>
      </c>
      <c r="D27" s="86">
        <v>15291</v>
      </c>
      <c r="E27" s="49">
        <f t="shared" si="1"/>
        <v>-15009</v>
      </c>
      <c r="F27" s="50">
        <f t="shared" si="2"/>
        <v>-49.53465346534654</v>
      </c>
    </row>
    <row r="28" spans="1:6" s="83" customFormat="1" ht="15.75">
      <c r="A28" s="84"/>
      <c r="B28" s="85" t="s">
        <v>38</v>
      </c>
      <c r="C28" s="49">
        <v>30000</v>
      </c>
      <c r="D28" s="86">
        <v>22048</v>
      </c>
      <c r="E28" s="49">
        <f t="shared" si="1"/>
        <v>-7952</v>
      </c>
      <c r="F28" s="50">
        <f t="shared" si="2"/>
        <v>-26.506666666666668</v>
      </c>
    </row>
    <row r="29" spans="1:6" s="83" customFormat="1" ht="15.75">
      <c r="A29" s="84"/>
      <c r="B29" s="85" t="s">
        <v>39</v>
      </c>
      <c r="C29" s="49">
        <v>14500</v>
      </c>
      <c r="D29" s="86">
        <v>7675</v>
      </c>
      <c r="E29" s="49">
        <f t="shared" si="1"/>
        <v>-6825</v>
      </c>
      <c r="F29" s="50">
        <f t="shared" si="2"/>
        <v>-47.06896551724138</v>
      </c>
    </row>
    <row r="30" spans="1:6" s="83" customFormat="1" ht="15.75">
      <c r="A30" s="84"/>
      <c r="B30" s="85" t="s">
        <v>40</v>
      </c>
      <c r="C30" s="49">
        <v>45000</v>
      </c>
      <c r="D30" s="86">
        <v>27750</v>
      </c>
      <c r="E30" s="49">
        <f t="shared" si="1"/>
        <v>-17250</v>
      </c>
      <c r="F30" s="50">
        <f t="shared" si="2"/>
        <v>-38.333333333333336</v>
      </c>
    </row>
    <row r="31" spans="1:6" s="83" customFormat="1" ht="15.75">
      <c r="A31" s="84"/>
      <c r="B31" s="85" t="s">
        <v>41</v>
      </c>
      <c r="C31" s="49">
        <v>8200</v>
      </c>
      <c r="D31" s="86">
        <v>3785</v>
      </c>
      <c r="E31" s="49">
        <f t="shared" si="1"/>
        <v>-4415</v>
      </c>
      <c r="F31" s="50">
        <f t="shared" si="2"/>
        <v>-53.84146341463415</v>
      </c>
    </row>
    <row r="32" spans="1:6" s="83" customFormat="1" ht="15.75">
      <c r="A32" s="84"/>
      <c r="B32" s="85" t="s">
        <v>42</v>
      </c>
      <c r="C32" s="49">
        <v>4900</v>
      </c>
      <c r="D32" s="86">
        <v>3328</v>
      </c>
      <c r="E32" s="49">
        <f t="shared" si="1"/>
        <v>-1572</v>
      </c>
      <c r="F32" s="50">
        <f t="shared" si="2"/>
        <v>-32.08163265306123</v>
      </c>
    </row>
    <row r="33" spans="1:6" s="83" customFormat="1" ht="15.75">
      <c r="A33" s="84"/>
      <c r="B33" s="85" t="s">
        <v>43</v>
      </c>
      <c r="C33" s="49">
        <v>5000</v>
      </c>
      <c r="D33" s="86">
        <v>2571</v>
      </c>
      <c r="E33" s="49">
        <f t="shared" si="1"/>
        <v>-2429</v>
      </c>
      <c r="F33" s="50">
        <f t="shared" si="2"/>
        <v>-48.58</v>
      </c>
    </row>
    <row r="34" spans="1:6" s="83" customFormat="1" ht="15.75">
      <c r="A34" s="84"/>
      <c r="B34" s="92" t="s">
        <v>44</v>
      </c>
      <c r="C34" s="49">
        <v>130000</v>
      </c>
      <c r="D34" s="86">
        <v>57485</v>
      </c>
      <c r="E34" s="49">
        <f t="shared" si="1"/>
        <v>-72515</v>
      </c>
      <c r="F34" s="50">
        <f t="shared" si="2"/>
        <v>-55.78076923076923</v>
      </c>
    </row>
    <row r="35" spans="1:6" s="83" customFormat="1" ht="15.75">
      <c r="A35" s="84"/>
      <c r="B35" s="85" t="s">
        <v>45</v>
      </c>
      <c r="C35" s="49">
        <v>145000</v>
      </c>
      <c r="D35" s="86">
        <f>90276+13013</f>
        <v>103289</v>
      </c>
      <c r="E35" s="49">
        <f t="shared" si="1"/>
        <v>-41711</v>
      </c>
      <c r="F35" s="50">
        <f t="shared" si="2"/>
        <v>-28.766206896551722</v>
      </c>
    </row>
    <row r="36" spans="1:6" s="91" customFormat="1" ht="15.75">
      <c r="A36" s="87">
        <v>461</v>
      </c>
      <c r="B36" s="88" t="s">
        <v>46</v>
      </c>
      <c r="C36" s="56">
        <f>SUM(C27:C35)</f>
        <v>412900</v>
      </c>
      <c r="D36" s="89">
        <f>SUM(D27:D35)</f>
        <v>243222</v>
      </c>
      <c r="E36" s="56">
        <f t="shared" si="1"/>
        <v>-169678</v>
      </c>
      <c r="F36" s="55">
        <f t="shared" si="2"/>
        <v>-41.094211673528704</v>
      </c>
    </row>
    <row r="37" spans="1:6" s="91" customFormat="1" ht="15.75">
      <c r="A37" s="87">
        <v>462</v>
      </c>
      <c r="B37" s="88" t="s">
        <v>47</v>
      </c>
      <c r="C37" s="56">
        <v>195000</v>
      </c>
      <c r="D37" s="89">
        <v>98898</v>
      </c>
      <c r="E37" s="56">
        <f t="shared" si="1"/>
        <v>-96102</v>
      </c>
      <c r="F37" s="55">
        <f t="shared" si="2"/>
        <v>-49.283076923076926</v>
      </c>
    </row>
    <row r="38" spans="1:6" s="91" customFormat="1" ht="15.75">
      <c r="A38" s="87">
        <v>463</v>
      </c>
      <c r="B38" s="88" t="s">
        <v>48</v>
      </c>
      <c r="C38" s="93">
        <v>0</v>
      </c>
      <c r="D38" s="89">
        <v>0</v>
      </c>
      <c r="E38" s="56">
        <f t="shared" si="1"/>
        <v>0</v>
      </c>
      <c r="F38" s="55">
        <v>0</v>
      </c>
    </row>
    <row r="39" spans="1:6" s="83" customFormat="1" ht="15.75">
      <c r="A39" s="84"/>
      <c r="B39" s="85" t="s">
        <v>49</v>
      </c>
      <c r="C39" s="49">
        <v>64000</v>
      </c>
      <c r="D39" s="86">
        <v>36917</v>
      </c>
      <c r="E39" s="49">
        <f t="shared" si="1"/>
        <v>-27083</v>
      </c>
      <c r="F39" s="50">
        <f aca="true" t="shared" si="3" ref="F39:F45">E39/C39*100</f>
        <v>-42.317187499999996</v>
      </c>
    </row>
    <row r="40" spans="1:6" s="83" customFormat="1" ht="15.75">
      <c r="A40" s="84"/>
      <c r="B40" s="85" t="s">
        <v>50</v>
      </c>
      <c r="C40" s="49">
        <v>57000</v>
      </c>
      <c r="D40" s="86">
        <v>29853</v>
      </c>
      <c r="E40" s="49">
        <f t="shared" si="1"/>
        <v>-27147</v>
      </c>
      <c r="F40" s="50">
        <f t="shared" si="3"/>
        <v>-47.626315789473686</v>
      </c>
    </row>
    <row r="41" spans="1:6" s="83" customFormat="1" ht="15.75">
      <c r="A41" s="84"/>
      <c r="B41" s="85" t="s">
        <v>51</v>
      </c>
      <c r="C41" s="49">
        <v>279000</v>
      </c>
      <c r="D41" s="86">
        <v>135014</v>
      </c>
      <c r="E41" s="49">
        <f t="shared" si="1"/>
        <v>-143986</v>
      </c>
      <c r="F41" s="50">
        <f t="shared" si="3"/>
        <v>-51.6078853046595</v>
      </c>
    </row>
    <row r="42" spans="1:6" s="83" customFormat="1" ht="15.75">
      <c r="A42" s="84"/>
      <c r="B42" s="85" t="s">
        <v>52</v>
      </c>
      <c r="C42" s="49">
        <v>1714000</v>
      </c>
      <c r="D42" s="86">
        <v>834963</v>
      </c>
      <c r="E42" s="49">
        <f t="shared" si="1"/>
        <v>-879037</v>
      </c>
      <c r="F42" s="50">
        <f t="shared" si="3"/>
        <v>-51.28570595099183</v>
      </c>
    </row>
    <row r="43" spans="1:6" s="83" customFormat="1" ht="15.75">
      <c r="A43" s="84"/>
      <c r="B43" s="85" t="s">
        <v>53</v>
      </c>
      <c r="C43" s="49">
        <v>85000</v>
      </c>
      <c r="D43" s="86">
        <v>70503</v>
      </c>
      <c r="E43" s="49">
        <f t="shared" si="1"/>
        <v>-14497</v>
      </c>
      <c r="F43" s="50">
        <f t="shared" si="3"/>
        <v>-17.055294117647062</v>
      </c>
    </row>
    <row r="44" spans="1:6" s="91" customFormat="1" ht="15.75">
      <c r="A44" s="87">
        <v>464</v>
      </c>
      <c r="B44" s="88" t="s">
        <v>54</v>
      </c>
      <c r="C44" s="56">
        <f>SUM(C39:C43)</f>
        <v>2199000</v>
      </c>
      <c r="D44" s="89">
        <f>SUM(D39:D43)</f>
        <v>1107250</v>
      </c>
      <c r="E44" s="56">
        <f t="shared" si="1"/>
        <v>-1091750</v>
      </c>
      <c r="F44" s="55">
        <f t="shared" si="3"/>
        <v>-49.64756707594361</v>
      </c>
    </row>
    <row r="45" spans="1:6" s="91" customFormat="1" ht="15.75">
      <c r="A45" s="87">
        <v>465</v>
      </c>
      <c r="B45" s="88" t="s">
        <v>55</v>
      </c>
      <c r="C45" s="56">
        <v>6300</v>
      </c>
      <c r="D45" s="89">
        <v>1906</v>
      </c>
      <c r="E45" s="56">
        <f t="shared" si="1"/>
        <v>-4394</v>
      </c>
      <c r="F45" s="55">
        <f t="shared" si="3"/>
        <v>-69.74603174603175</v>
      </c>
    </row>
    <row r="46" spans="1:6" s="91" customFormat="1" ht="15.75">
      <c r="A46" s="87">
        <v>467</v>
      </c>
      <c r="B46" s="88" t="s">
        <v>56</v>
      </c>
      <c r="C46" s="56">
        <v>10</v>
      </c>
      <c r="D46" s="89">
        <v>0</v>
      </c>
      <c r="E46" s="56">
        <f t="shared" si="1"/>
        <v>-10</v>
      </c>
      <c r="F46" s="55">
        <v>-100</v>
      </c>
    </row>
    <row r="47" spans="1:6" s="91" customFormat="1" ht="15.75">
      <c r="A47" s="87">
        <v>468</v>
      </c>
      <c r="B47" s="88" t="s">
        <v>96</v>
      </c>
      <c r="C47" s="56">
        <v>100</v>
      </c>
      <c r="D47" s="89">
        <v>320</v>
      </c>
      <c r="E47" s="56">
        <f t="shared" si="1"/>
        <v>220</v>
      </c>
      <c r="F47" s="55">
        <v>0</v>
      </c>
    </row>
    <row r="48" spans="1:6" s="91" customFormat="1" ht="15.75">
      <c r="A48" s="94">
        <v>469</v>
      </c>
      <c r="B48" s="95" t="s">
        <v>57</v>
      </c>
      <c r="C48" s="62">
        <v>100</v>
      </c>
      <c r="D48" s="96">
        <v>63</v>
      </c>
      <c r="E48" s="90">
        <f t="shared" si="1"/>
        <v>-37</v>
      </c>
      <c r="F48" s="55">
        <v>0</v>
      </c>
    </row>
    <row r="49" spans="1:6" s="101" customFormat="1" ht="24" customHeight="1">
      <c r="A49" s="97"/>
      <c r="B49" s="98" t="s">
        <v>58</v>
      </c>
      <c r="C49" s="99">
        <f>C26+C36+C37+C38+C44+C45+C46+C47+C48</f>
        <v>3258910</v>
      </c>
      <c r="D49" s="99">
        <f>D26+D36+D37+D38+D44+D45+D46+D47+D48</f>
        <v>1698143</v>
      </c>
      <c r="E49" s="100">
        <f>E48+E47+E46+E45+E44+E38+E37+E36+E26</f>
        <v>-1560767</v>
      </c>
      <c r="F49" s="67">
        <f>E49/C49*100</f>
        <v>-47.89230141366285</v>
      </c>
    </row>
    <row r="50" spans="1:6" s="101" customFormat="1" ht="39" customHeight="1">
      <c r="A50" s="97"/>
      <c r="B50" s="102" t="s">
        <v>59</v>
      </c>
      <c r="C50" s="100">
        <f>C15-C49</f>
        <v>1090</v>
      </c>
      <c r="D50" s="103">
        <f>D15-D49</f>
        <v>70314</v>
      </c>
      <c r="E50" s="100">
        <f>D50-C50</f>
        <v>69224</v>
      </c>
      <c r="F50" s="67">
        <f>E50/C50*100</f>
        <v>6350.825688073394</v>
      </c>
    </row>
    <row r="51" spans="2:6" s="83" customFormat="1" ht="15.75">
      <c r="B51" s="104"/>
      <c r="C51" s="105"/>
      <c r="D51" s="105"/>
      <c r="E51" s="106"/>
      <c r="F51" s="107"/>
    </row>
    <row r="52" spans="2:6" s="83" customFormat="1" ht="15.75">
      <c r="B52" s="108"/>
      <c r="C52" s="106"/>
      <c r="D52" s="106"/>
      <c r="E52" s="106"/>
      <c r="F52" s="107"/>
    </row>
    <row r="53" spans="2:6" s="83" customFormat="1" ht="15.75">
      <c r="B53" s="108"/>
      <c r="C53" s="106"/>
      <c r="D53" s="106"/>
      <c r="E53" s="106"/>
      <c r="F53" s="107"/>
    </row>
    <row r="54" spans="2:6" s="69" customFormat="1" ht="15.75">
      <c r="B54" s="108"/>
      <c r="C54" s="106"/>
      <c r="D54" s="106"/>
      <c r="E54" s="106"/>
      <c r="F54" s="107"/>
    </row>
    <row r="55" spans="2:6" s="69" customFormat="1" ht="15.75">
      <c r="B55" s="108"/>
      <c r="C55" s="106"/>
      <c r="D55" s="106"/>
      <c r="E55" s="109"/>
      <c r="F55" s="90"/>
    </row>
    <row r="56" spans="2:6" s="69" customFormat="1" ht="15.75">
      <c r="B56" s="108"/>
      <c r="C56" s="106"/>
      <c r="D56" s="106"/>
      <c r="E56" s="106"/>
      <c r="F56" s="110"/>
    </row>
    <row r="57" spans="2:6" s="69" customFormat="1" ht="15.75">
      <c r="B57" s="108"/>
      <c r="C57" s="106"/>
      <c r="D57" s="106"/>
      <c r="E57" s="106"/>
      <c r="F57" s="110"/>
    </row>
    <row r="58" spans="2:6" s="69" customFormat="1" ht="15.75">
      <c r="B58" s="108"/>
      <c r="C58" s="106"/>
      <c r="D58" s="106"/>
      <c r="E58" s="106"/>
      <c r="F58" s="110"/>
    </row>
    <row r="59" spans="2:6" s="69" customFormat="1" ht="15.75">
      <c r="B59" s="108"/>
      <c r="C59" s="106"/>
      <c r="D59" s="106"/>
      <c r="E59" s="106"/>
      <c r="F59" s="106"/>
    </row>
    <row r="60" spans="2:6" s="69" customFormat="1" ht="15.75">
      <c r="B60" s="108"/>
      <c r="C60" s="106"/>
      <c r="D60" s="106"/>
      <c r="E60" s="106"/>
      <c r="F60" s="106"/>
    </row>
    <row r="61" spans="2:6" s="69" customFormat="1" ht="15.75">
      <c r="B61" s="108"/>
      <c r="C61" s="106"/>
      <c r="D61" s="106"/>
      <c r="E61" s="106"/>
      <c r="F61" s="106"/>
    </row>
    <row r="62" spans="2:6" s="69" customFormat="1" ht="15.75">
      <c r="B62" s="108"/>
      <c r="C62" s="106"/>
      <c r="D62" s="106"/>
      <c r="E62" s="106"/>
      <c r="F62" s="106"/>
    </row>
    <row r="63" spans="2:6" s="69" customFormat="1" ht="15.75">
      <c r="B63" s="108"/>
      <c r="C63" s="106"/>
      <c r="D63" s="106"/>
      <c r="E63" s="106"/>
      <c r="F63" s="106"/>
    </row>
    <row r="64" spans="2:6" s="69" customFormat="1" ht="15.75">
      <c r="B64" s="108"/>
      <c r="C64" s="106"/>
      <c r="D64" s="106"/>
      <c r="E64" s="106"/>
      <c r="F64" s="106"/>
    </row>
    <row r="65" spans="2:6" s="69" customFormat="1" ht="15.75">
      <c r="B65" s="108"/>
      <c r="C65" s="106"/>
      <c r="D65" s="106"/>
      <c r="E65" s="106"/>
      <c r="F65" s="106"/>
    </row>
    <row r="66" spans="3:6" ht="15.75">
      <c r="C66" s="112"/>
      <c r="D66" s="112"/>
      <c r="E66" s="112"/>
      <c r="F66" s="112"/>
    </row>
    <row r="67" spans="3:6" ht="15.75">
      <c r="C67" s="112"/>
      <c r="D67" s="112"/>
      <c r="E67" s="112"/>
      <c r="F67" s="112"/>
    </row>
    <row r="68" spans="3:6" ht="15.75">
      <c r="C68" s="112"/>
      <c r="D68" s="112"/>
      <c r="E68" s="112"/>
      <c r="F68" s="112"/>
    </row>
    <row r="69" spans="3:6" ht="15.75">
      <c r="C69" s="112"/>
      <c r="D69" s="112"/>
      <c r="E69" s="112"/>
      <c r="F69" s="112"/>
    </row>
    <row r="70" spans="3:6" ht="15.75">
      <c r="C70" s="112"/>
      <c r="D70" s="112"/>
      <c r="E70" s="112"/>
      <c r="F70" s="112"/>
    </row>
    <row r="71" spans="3:6" ht="15.75">
      <c r="C71" s="112"/>
      <c r="D71" s="112"/>
      <c r="E71" s="112"/>
      <c r="F71" s="112"/>
    </row>
    <row r="72" spans="3:6" ht="15.75">
      <c r="C72" s="112"/>
      <c r="D72" s="112"/>
      <c r="E72" s="112"/>
      <c r="F72" s="112"/>
    </row>
    <row r="73" spans="3:6" ht="15.75">
      <c r="C73" s="112"/>
      <c r="D73" s="112"/>
      <c r="E73" s="112"/>
      <c r="F73" s="112"/>
    </row>
    <row r="74" spans="3:6" ht="15.75">
      <c r="C74" s="112"/>
      <c r="D74" s="112"/>
      <c r="E74" s="112"/>
      <c r="F74" s="112"/>
    </row>
    <row r="75" spans="3:6" ht="15.75">
      <c r="C75" s="112"/>
      <c r="D75" s="112"/>
      <c r="E75" s="112"/>
      <c r="F75" s="112"/>
    </row>
    <row r="76" spans="3:6" ht="15.75">
      <c r="C76" s="112"/>
      <c r="D76" s="112"/>
      <c r="E76" s="112"/>
      <c r="F76" s="112"/>
    </row>
    <row r="77" spans="3:6" ht="15.75">
      <c r="C77" s="112"/>
      <c r="D77" s="112"/>
      <c r="E77" s="112"/>
      <c r="F77" s="112"/>
    </row>
    <row r="78" spans="3:6" ht="15.75">
      <c r="C78" s="112"/>
      <c r="D78" s="112"/>
      <c r="E78" s="112"/>
      <c r="F78" s="112"/>
    </row>
    <row r="79" spans="3:6" ht="15.75">
      <c r="C79" s="112"/>
      <c r="D79" s="112"/>
      <c r="E79" s="112"/>
      <c r="F79" s="112"/>
    </row>
    <row r="80" spans="3:6" ht="15.75">
      <c r="C80" s="112"/>
      <c r="D80" s="112"/>
      <c r="E80" s="112"/>
      <c r="F80" s="112"/>
    </row>
    <row r="81" spans="3:6" ht="15.75">
      <c r="C81" s="112"/>
      <c r="D81" s="112"/>
      <c r="E81" s="112"/>
      <c r="F81" s="112"/>
    </row>
    <row r="82" spans="3:6" ht="15.75">
      <c r="C82" s="112"/>
      <c r="D82" s="112"/>
      <c r="E82" s="112"/>
      <c r="F82" s="112"/>
    </row>
  </sheetData>
  <mergeCells count="4">
    <mergeCell ref="B1:F1"/>
    <mergeCell ref="C3:D3"/>
    <mergeCell ref="B3:B6"/>
    <mergeCell ref="A3:A6"/>
  </mergeCells>
  <printOptions horizontalCentered="1" verticalCentered="1"/>
  <pageMargins left="0.36" right="0.1968503937007874" top="0.1968503937007874" bottom="0.1968503937007874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C1">
      <selection activeCell="A1" sqref="A1:F50"/>
    </sheetView>
  </sheetViews>
  <sheetFormatPr defaultColWidth="9.00390625" defaultRowHeight="12.75"/>
  <cols>
    <col min="1" max="1" width="7.875" style="30" customWidth="1"/>
    <col min="2" max="2" width="56.125" style="111" customWidth="1"/>
    <col min="3" max="4" width="13.75390625" style="113" customWidth="1"/>
    <col min="5" max="5" width="16.25390625" style="113" customWidth="1"/>
    <col min="6" max="6" width="15.00390625" style="113" customWidth="1"/>
    <col min="7" max="16384" width="9.125" style="30" customWidth="1"/>
  </cols>
  <sheetData>
    <row r="1" spans="1:6" ht="19.5" customHeight="1">
      <c r="A1" s="172" t="s">
        <v>109</v>
      </c>
      <c r="B1" s="187" t="s">
        <v>128</v>
      </c>
      <c r="C1" s="187"/>
      <c r="D1" s="187"/>
      <c r="E1" s="187"/>
      <c r="F1" s="187"/>
    </row>
    <row r="2" spans="2:6" ht="19.5" customHeight="1">
      <c r="B2" s="31"/>
      <c r="C2" s="31"/>
      <c r="D2" s="31"/>
      <c r="E2" s="31"/>
      <c r="F2" s="31"/>
    </row>
    <row r="3" spans="1:6" ht="19.5" customHeight="1">
      <c r="A3" s="190" t="s">
        <v>20</v>
      </c>
      <c r="B3" s="190" t="s">
        <v>21</v>
      </c>
      <c r="C3" s="188" t="s">
        <v>90</v>
      </c>
      <c r="D3" s="189"/>
      <c r="E3" s="33" t="s">
        <v>22</v>
      </c>
      <c r="F3" s="34"/>
    </row>
    <row r="4" spans="1:6" ht="19.5" customHeight="1">
      <c r="A4" s="191"/>
      <c r="B4" s="191"/>
      <c r="C4" s="35" t="s">
        <v>5</v>
      </c>
      <c r="D4" s="35" t="s">
        <v>5</v>
      </c>
      <c r="E4" s="32" t="s">
        <v>23</v>
      </c>
      <c r="F4" s="32" t="s">
        <v>24</v>
      </c>
    </row>
    <row r="5" spans="1:6" ht="19.5" customHeight="1">
      <c r="A5" s="191"/>
      <c r="B5" s="191"/>
      <c r="C5" s="36" t="s">
        <v>110</v>
      </c>
      <c r="D5" s="36" t="s">
        <v>114</v>
      </c>
      <c r="E5" s="37" t="s">
        <v>116</v>
      </c>
      <c r="F5" s="37" t="s">
        <v>116</v>
      </c>
    </row>
    <row r="6" spans="1:6" ht="19.5" customHeight="1">
      <c r="A6" s="192"/>
      <c r="B6" s="192"/>
      <c r="C6" s="38"/>
      <c r="D6" s="38"/>
      <c r="E6" s="116" t="s">
        <v>91</v>
      </c>
      <c r="F6" s="37" t="s">
        <v>10</v>
      </c>
    </row>
    <row r="7" spans="1:6" ht="19.5" customHeight="1">
      <c r="A7" s="39"/>
      <c r="B7" s="40" t="s">
        <v>92</v>
      </c>
      <c r="C7" s="41">
        <v>1091905</v>
      </c>
      <c r="D7" s="117">
        <v>1087358</v>
      </c>
      <c r="E7" s="49">
        <f>D7-C7</f>
        <v>-4547</v>
      </c>
      <c r="F7" s="44">
        <f aca="true" t="shared" si="0" ref="F7:F15">E7/C7*100</f>
        <v>-0.4164281691172767</v>
      </c>
    </row>
    <row r="8" spans="1:6" ht="19.5" customHeight="1">
      <c r="A8" s="45"/>
      <c r="B8" s="46" t="s">
        <v>93</v>
      </c>
      <c r="C8" s="47">
        <v>144516</v>
      </c>
      <c r="D8" s="118">
        <v>187826</v>
      </c>
      <c r="E8" s="49">
        <f>D8-C8</f>
        <v>43310</v>
      </c>
      <c r="F8" s="50">
        <f t="shared" si="0"/>
        <v>29.968999972321402</v>
      </c>
    </row>
    <row r="9" spans="1:6" ht="19.5" customHeight="1">
      <c r="A9" s="45"/>
      <c r="B9" s="46" t="s">
        <v>94</v>
      </c>
      <c r="C9" s="47">
        <v>392501</v>
      </c>
      <c r="D9" s="118">
        <v>428415</v>
      </c>
      <c r="E9" s="49">
        <f>D9-C9</f>
        <v>35914</v>
      </c>
      <c r="F9" s="50">
        <f t="shared" si="0"/>
        <v>9.150040382062722</v>
      </c>
    </row>
    <row r="10" spans="1:6" ht="19.5" customHeight="1">
      <c r="A10" s="45"/>
      <c r="B10" s="46" t="s">
        <v>25</v>
      </c>
      <c r="C10" s="47">
        <v>53435</v>
      </c>
      <c r="D10" s="48">
        <v>53599</v>
      </c>
      <c r="E10" s="49">
        <f>D10-C10</f>
        <v>164</v>
      </c>
      <c r="F10" s="50">
        <f t="shared" si="0"/>
        <v>0.3069149433891644</v>
      </c>
    </row>
    <row r="11" spans="1:6" ht="19.5" customHeight="1">
      <c r="A11" s="51">
        <v>760</v>
      </c>
      <c r="B11" s="52" t="s">
        <v>26</v>
      </c>
      <c r="C11" s="53">
        <f>SUM(C7:C10)</f>
        <v>1682357</v>
      </c>
      <c r="D11" s="58">
        <f>SUM(D7:D10)</f>
        <v>1757198</v>
      </c>
      <c r="E11" s="53">
        <f>SUM(E7:E10)</f>
        <v>74841</v>
      </c>
      <c r="F11" s="55">
        <f t="shared" si="0"/>
        <v>4.448580176502372</v>
      </c>
    </row>
    <row r="12" spans="1:6" ht="19.5" customHeight="1">
      <c r="A12" s="51">
        <v>762</v>
      </c>
      <c r="B12" s="52" t="s">
        <v>27</v>
      </c>
      <c r="C12" s="53">
        <v>13355</v>
      </c>
      <c r="D12" s="54">
        <v>11039</v>
      </c>
      <c r="E12" s="56">
        <f>D12-C12</f>
        <v>-2316</v>
      </c>
      <c r="F12" s="55">
        <f t="shared" si="0"/>
        <v>-17.34181954324223</v>
      </c>
    </row>
    <row r="13" spans="1:6" s="59" customFormat="1" ht="19.5" customHeight="1">
      <c r="A13" s="51">
        <v>763</v>
      </c>
      <c r="B13" s="57" t="s">
        <v>95</v>
      </c>
      <c r="C13" s="58">
        <v>3349</v>
      </c>
      <c r="D13" s="54">
        <v>191</v>
      </c>
      <c r="E13" s="56">
        <f>D13-C13</f>
        <v>-3158</v>
      </c>
      <c r="F13" s="55">
        <f t="shared" si="0"/>
        <v>-94.29680501642281</v>
      </c>
    </row>
    <row r="14" spans="1:6" ht="19.5" customHeight="1">
      <c r="A14" s="60">
        <v>764</v>
      </c>
      <c r="B14" s="61" t="s">
        <v>28</v>
      </c>
      <c r="C14" s="53">
        <v>8904</v>
      </c>
      <c r="D14" s="54">
        <v>29</v>
      </c>
      <c r="E14" s="56">
        <f>D14-C14</f>
        <v>-8875</v>
      </c>
      <c r="F14" s="55">
        <f t="shared" si="0"/>
        <v>-99.67430368373765</v>
      </c>
    </row>
    <row r="15" spans="1:6" s="68" customFormat="1" ht="19.5" customHeight="1">
      <c r="A15" s="63"/>
      <c r="B15" s="64" t="s">
        <v>29</v>
      </c>
      <c r="C15" s="65">
        <f>C11+C12+C13+C14</f>
        <v>1707965</v>
      </c>
      <c r="D15" s="66">
        <f>D11+D12+D13+D14</f>
        <v>1768457</v>
      </c>
      <c r="E15" s="65">
        <f>E11+E12+E13+E14</f>
        <v>60492</v>
      </c>
      <c r="F15" s="180">
        <f t="shared" si="0"/>
        <v>3.5417587596935536</v>
      </c>
    </row>
    <row r="16" spans="2:6" s="69" customFormat="1" ht="13.5" customHeight="1" hidden="1">
      <c r="B16" s="70"/>
      <c r="C16" s="71"/>
      <c r="D16" s="72"/>
      <c r="E16" s="72"/>
      <c r="F16" s="73"/>
    </row>
    <row r="17" spans="2:6" s="69" customFormat="1" ht="13.5" customHeight="1" hidden="1">
      <c r="B17" s="70" t="s">
        <v>30</v>
      </c>
      <c r="C17" s="71"/>
      <c r="D17" s="72">
        <v>4075298.89</v>
      </c>
      <c r="E17" s="72"/>
      <c r="F17" s="73"/>
    </row>
    <row r="18" spans="2:6" s="69" customFormat="1" ht="13.5" customHeight="1" hidden="1">
      <c r="B18" s="70"/>
      <c r="C18" s="71"/>
      <c r="D18" s="72"/>
      <c r="E18" s="72"/>
      <c r="F18" s="73"/>
    </row>
    <row r="19" spans="2:6" s="69" customFormat="1" ht="13.5" customHeight="1" hidden="1">
      <c r="B19" s="70"/>
      <c r="C19" s="71"/>
      <c r="D19" s="72"/>
      <c r="E19" s="72"/>
      <c r="F19" s="73"/>
    </row>
    <row r="20" spans="2:6" s="69" customFormat="1" ht="13.5" customHeight="1" hidden="1">
      <c r="B20" s="70"/>
      <c r="C20" s="71"/>
      <c r="D20" s="72"/>
      <c r="E20" s="72"/>
      <c r="F20" s="73"/>
    </row>
    <row r="21" spans="2:6" s="69" customFormat="1" ht="15.75" hidden="1">
      <c r="B21" s="74" t="s">
        <v>31</v>
      </c>
      <c r="C21" s="75"/>
      <c r="D21" s="76"/>
      <c r="E21" s="77">
        <f>C21-D21</f>
        <v>0</v>
      </c>
      <c r="F21" s="78" t="e">
        <f>C21/D21*100-100</f>
        <v>#DIV/0!</v>
      </c>
    </row>
    <row r="22" spans="1:6" s="83" customFormat="1" ht="15.75">
      <c r="A22" s="79"/>
      <c r="B22" s="80" t="s">
        <v>32</v>
      </c>
      <c r="C22" s="43">
        <v>190741</v>
      </c>
      <c r="D22" s="81">
        <v>203888</v>
      </c>
      <c r="E22" s="82">
        <f aca="true" t="shared" si="1" ref="E22:E48">D22-C22</f>
        <v>13147</v>
      </c>
      <c r="F22" s="44">
        <f aca="true" t="shared" si="2" ref="F22:F37">E22/C22*100</f>
        <v>6.892592573175143</v>
      </c>
    </row>
    <row r="23" spans="1:6" s="83" customFormat="1" ht="15.75">
      <c r="A23" s="84"/>
      <c r="B23" s="85" t="s">
        <v>33</v>
      </c>
      <c r="C23" s="49">
        <v>35031</v>
      </c>
      <c r="D23" s="86">
        <v>36133</v>
      </c>
      <c r="E23" s="49">
        <f t="shared" si="1"/>
        <v>1102</v>
      </c>
      <c r="F23" s="50">
        <f t="shared" si="2"/>
        <v>3.1457851617139108</v>
      </c>
    </row>
    <row r="24" spans="1:6" s="83" customFormat="1" ht="15.75">
      <c r="A24" s="84"/>
      <c r="B24" s="85" t="s">
        <v>34</v>
      </c>
      <c r="C24" s="49">
        <v>2733</v>
      </c>
      <c r="D24" s="86">
        <v>2796</v>
      </c>
      <c r="E24" s="49">
        <f t="shared" si="1"/>
        <v>63</v>
      </c>
      <c r="F24" s="50">
        <f t="shared" si="2"/>
        <v>2.305159165751921</v>
      </c>
    </row>
    <row r="25" spans="1:6" s="83" customFormat="1" ht="15.75">
      <c r="A25" s="84"/>
      <c r="B25" s="85" t="s">
        <v>35</v>
      </c>
      <c r="C25" s="49">
        <v>5342</v>
      </c>
      <c r="D25" s="86">
        <v>3667</v>
      </c>
      <c r="E25" s="49">
        <f t="shared" si="1"/>
        <v>-1675</v>
      </c>
      <c r="F25" s="50">
        <f t="shared" si="2"/>
        <v>-31.355297641332836</v>
      </c>
    </row>
    <row r="26" spans="1:6" s="91" customFormat="1" ht="15.75">
      <c r="A26" s="87">
        <v>460</v>
      </c>
      <c r="B26" s="88" t="s">
        <v>36</v>
      </c>
      <c r="C26" s="56">
        <f>SUM(C22:C25)</f>
        <v>233847</v>
      </c>
      <c r="D26" s="89">
        <f>SUM(D22:D25)</f>
        <v>246484</v>
      </c>
      <c r="E26" s="56">
        <f t="shared" si="1"/>
        <v>12637</v>
      </c>
      <c r="F26" s="55">
        <f t="shared" si="2"/>
        <v>5.403960709352697</v>
      </c>
    </row>
    <row r="27" spans="1:6" s="83" customFormat="1" ht="15.75">
      <c r="A27" s="84"/>
      <c r="B27" s="85" t="s">
        <v>37</v>
      </c>
      <c r="C27" s="49">
        <v>15037</v>
      </c>
      <c r="D27" s="86">
        <v>15291</v>
      </c>
      <c r="E27" s="49">
        <f t="shared" si="1"/>
        <v>254</v>
      </c>
      <c r="F27" s="50">
        <f t="shared" si="2"/>
        <v>1.6891667220855222</v>
      </c>
    </row>
    <row r="28" spans="1:6" s="83" customFormat="1" ht="15.75">
      <c r="A28" s="84"/>
      <c r="B28" s="85" t="s">
        <v>38</v>
      </c>
      <c r="C28" s="49">
        <v>19142</v>
      </c>
      <c r="D28" s="86">
        <v>22048</v>
      </c>
      <c r="E28" s="49">
        <f t="shared" si="1"/>
        <v>2906</v>
      </c>
      <c r="F28" s="50">
        <f t="shared" si="2"/>
        <v>15.181276773586877</v>
      </c>
    </row>
    <row r="29" spans="1:6" s="83" customFormat="1" ht="15.75">
      <c r="A29" s="84"/>
      <c r="B29" s="85" t="s">
        <v>39</v>
      </c>
      <c r="C29" s="49">
        <v>7557</v>
      </c>
      <c r="D29" s="86">
        <v>7675</v>
      </c>
      <c r="E29" s="49">
        <f t="shared" si="1"/>
        <v>118</v>
      </c>
      <c r="F29" s="50">
        <f t="shared" si="2"/>
        <v>1.561466190287151</v>
      </c>
    </row>
    <row r="30" spans="1:6" s="83" customFormat="1" ht="15.75">
      <c r="A30" s="84"/>
      <c r="B30" s="85" t="s">
        <v>40</v>
      </c>
      <c r="C30" s="49">
        <v>17864</v>
      </c>
      <c r="D30" s="86">
        <v>27750</v>
      </c>
      <c r="E30" s="49">
        <f t="shared" si="1"/>
        <v>9886</v>
      </c>
      <c r="F30" s="50">
        <f t="shared" si="2"/>
        <v>55.340349305866546</v>
      </c>
    </row>
    <row r="31" spans="1:6" s="83" customFormat="1" ht="15.75">
      <c r="A31" s="84"/>
      <c r="B31" s="85" t="s">
        <v>41</v>
      </c>
      <c r="C31" s="49">
        <v>4856</v>
      </c>
      <c r="D31" s="86">
        <v>3785</v>
      </c>
      <c r="E31" s="49">
        <f t="shared" si="1"/>
        <v>-1071</v>
      </c>
      <c r="F31" s="50">
        <f t="shared" si="2"/>
        <v>-22.05518945634267</v>
      </c>
    </row>
    <row r="32" spans="1:6" s="83" customFormat="1" ht="15.75">
      <c r="A32" s="84"/>
      <c r="B32" s="85" t="s">
        <v>42</v>
      </c>
      <c r="C32" s="49">
        <v>2544</v>
      </c>
      <c r="D32" s="86">
        <v>3328</v>
      </c>
      <c r="E32" s="49">
        <f t="shared" si="1"/>
        <v>784</v>
      </c>
      <c r="F32" s="50">
        <f t="shared" si="2"/>
        <v>30.81761006289308</v>
      </c>
    </row>
    <row r="33" spans="1:6" s="83" customFormat="1" ht="15.75">
      <c r="A33" s="84"/>
      <c r="B33" s="85" t="s">
        <v>43</v>
      </c>
      <c r="C33" s="49">
        <v>2694</v>
      </c>
      <c r="D33" s="86">
        <v>2571</v>
      </c>
      <c r="E33" s="49">
        <f t="shared" si="1"/>
        <v>-123</v>
      </c>
      <c r="F33" s="50">
        <f t="shared" si="2"/>
        <v>-4.565701559020044</v>
      </c>
    </row>
    <row r="34" spans="1:6" s="83" customFormat="1" ht="15.75">
      <c r="A34" s="84"/>
      <c r="B34" s="92" t="s">
        <v>44</v>
      </c>
      <c r="C34" s="49">
        <v>41553</v>
      </c>
      <c r="D34" s="86">
        <v>57485</v>
      </c>
      <c r="E34" s="49">
        <f t="shared" si="1"/>
        <v>15932</v>
      </c>
      <c r="F34" s="50">
        <f t="shared" si="2"/>
        <v>38.34139532645055</v>
      </c>
    </row>
    <row r="35" spans="1:6" s="83" customFormat="1" ht="15.75">
      <c r="A35" s="84"/>
      <c r="B35" s="85" t="s">
        <v>45</v>
      </c>
      <c r="C35" s="49">
        <v>62455</v>
      </c>
      <c r="D35" s="86">
        <f>90276+13013</f>
        <v>103289</v>
      </c>
      <c r="E35" s="49">
        <f t="shared" si="1"/>
        <v>40834</v>
      </c>
      <c r="F35" s="50">
        <f t="shared" si="2"/>
        <v>65.38147466175647</v>
      </c>
    </row>
    <row r="36" spans="1:6" s="91" customFormat="1" ht="15.75">
      <c r="A36" s="87">
        <v>461</v>
      </c>
      <c r="B36" s="88" t="s">
        <v>46</v>
      </c>
      <c r="C36" s="56">
        <f>SUM(C27:C35)</f>
        <v>173702</v>
      </c>
      <c r="D36" s="89">
        <f>SUM(D27:D35)</f>
        <v>243222</v>
      </c>
      <c r="E36" s="56">
        <f t="shared" si="1"/>
        <v>69520</v>
      </c>
      <c r="F36" s="55">
        <f t="shared" si="2"/>
        <v>40.022567385522336</v>
      </c>
    </row>
    <row r="37" spans="1:6" s="91" customFormat="1" ht="15.75">
      <c r="A37" s="87">
        <v>462</v>
      </c>
      <c r="B37" s="88" t="s">
        <v>47</v>
      </c>
      <c r="C37" s="56">
        <v>105199</v>
      </c>
      <c r="D37" s="89">
        <v>98898</v>
      </c>
      <c r="E37" s="56">
        <f t="shared" si="1"/>
        <v>-6301</v>
      </c>
      <c r="F37" s="55">
        <f t="shared" si="2"/>
        <v>-5.989600661603247</v>
      </c>
    </row>
    <row r="38" spans="1:6" s="91" customFormat="1" ht="15.75">
      <c r="A38" s="87">
        <v>463</v>
      </c>
      <c r="B38" s="88" t="s">
        <v>48</v>
      </c>
      <c r="C38" s="93">
        <v>0</v>
      </c>
      <c r="D38" s="89">
        <v>0</v>
      </c>
      <c r="E38" s="56">
        <f t="shared" si="1"/>
        <v>0</v>
      </c>
      <c r="F38" s="55">
        <v>0</v>
      </c>
    </row>
    <row r="39" spans="1:6" s="83" customFormat="1" ht="15.75">
      <c r="A39" s="84"/>
      <c r="B39" s="85" t="s">
        <v>49</v>
      </c>
      <c r="C39" s="49">
        <v>29730</v>
      </c>
      <c r="D39" s="86">
        <v>36917</v>
      </c>
      <c r="E39" s="49">
        <f t="shared" si="1"/>
        <v>7187</v>
      </c>
      <c r="F39" s="50">
        <f aca="true" t="shared" si="3" ref="F39:F45">E39/C39*100</f>
        <v>24.17423477968382</v>
      </c>
    </row>
    <row r="40" spans="1:6" s="83" customFormat="1" ht="15.75">
      <c r="A40" s="84"/>
      <c r="B40" s="85" t="s">
        <v>50</v>
      </c>
      <c r="C40" s="49">
        <v>31527</v>
      </c>
      <c r="D40" s="86">
        <v>29853</v>
      </c>
      <c r="E40" s="49">
        <f t="shared" si="1"/>
        <v>-1674</v>
      </c>
      <c r="F40" s="50">
        <f t="shared" si="3"/>
        <v>-5.3097345132743365</v>
      </c>
    </row>
    <row r="41" spans="1:6" s="83" customFormat="1" ht="15.75">
      <c r="A41" s="84"/>
      <c r="B41" s="85" t="s">
        <v>51</v>
      </c>
      <c r="C41" s="49">
        <v>139265</v>
      </c>
      <c r="D41" s="86">
        <v>135014</v>
      </c>
      <c r="E41" s="49">
        <f t="shared" si="1"/>
        <v>-4251</v>
      </c>
      <c r="F41" s="50">
        <f t="shared" si="3"/>
        <v>-3.0524539546906975</v>
      </c>
    </row>
    <row r="42" spans="1:6" s="83" customFormat="1" ht="15.75">
      <c r="A42" s="84"/>
      <c r="B42" s="85" t="s">
        <v>52</v>
      </c>
      <c r="C42" s="49">
        <v>863745</v>
      </c>
      <c r="D42" s="86">
        <v>834963</v>
      </c>
      <c r="E42" s="49">
        <f t="shared" si="1"/>
        <v>-28782</v>
      </c>
      <c r="F42" s="50">
        <f t="shared" si="3"/>
        <v>-3.332233471684351</v>
      </c>
    </row>
    <row r="43" spans="1:6" s="83" customFormat="1" ht="15.75">
      <c r="A43" s="84"/>
      <c r="B43" s="85" t="s">
        <v>53</v>
      </c>
      <c r="C43" s="49">
        <v>69651</v>
      </c>
      <c r="D43" s="86">
        <v>70503</v>
      </c>
      <c r="E43" s="49">
        <f t="shared" si="1"/>
        <v>852</v>
      </c>
      <c r="F43" s="50">
        <f t="shared" si="3"/>
        <v>1.2232415902140672</v>
      </c>
    </row>
    <row r="44" spans="1:6" s="91" customFormat="1" ht="15.75">
      <c r="A44" s="87">
        <v>464</v>
      </c>
      <c r="B44" s="88" t="s">
        <v>54</v>
      </c>
      <c r="C44" s="56">
        <f>SUM(C39:C43)</f>
        <v>1133918</v>
      </c>
      <c r="D44" s="89">
        <f>SUM(D39:D43)</f>
        <v>1107250</v>
      </c>
      <c r="E44" s="56">
        <f t="shared" si="1"/>
        <v>-26668</v>
      </c>
      <c r="F44" s="55">
        <f t="shared" si="3"/>
        <v>-2.3518455479143996</v>
      </c>
    </row>
    <row r="45" spans="1:6" s="91" customFormat="1" ht="15.75">
      <c r="A45" s="87">
        <v>465</v>
      </c>
      <c r="B45" s="88" t="s">
        <v>55</v>
      </c>
      <c r="C45" s="56">
        <v>3088</v>
      </c>
      <c r="D45" s="89">
        <v>1906</v>
      </c>
      <c r="E45" s="56">
        <f t="shared" si="1"/>
        <v>-1182</v>
      </c>
      <c r="F45" s="55">
        <f t="shared" si="3"/>
        <v>-38.27720207253886</v>
      </c>
    </row>
    <row r="46" spans="1:6" s="91" customFormat="1" ht="15.75">
      <c r="A46" s="87">
        <v>467</v>
      </c>
      <c r="B46" s="88" t="s">
        <v>56</v>
      </c>
      <c r="C46" s="56">
        <v>0</v>
      </c>
      <c r="D46" s="89">
        <v>0</v>
      </c>
      <c r="E46" s="56">
        <f t="shared" si="1"/>
        <v>0</v>
      </c>
      <c r="F46" s="55">
        <v>0</v>
      </c>
    </row>
    <row r="47" spans="1:6" s="91" customFormat="1" ht="15.75">
      <c r="A47" s="87">
        <v>468</v>
      </c>
      <c r="B47" s="88" t="s">
        <v>96</v>
      </c>
      <c r="C47" s="56">
        <v>0</v>
      </c>
      <c r="D47" s="89">
        <v>320</v>
      </c>
      <c r="E47" s="56">
        <f t="shared" si="1"/>
        <v>320</v>
      </c>
      <c r="F47" s="55">
        <v>0</v>
      </c>
    </row>
    <row r="48" spans="1:6" s="91" customFormat="1" ht="15.75">
      <c r="A48" s="94">
        <v>469</v>
      </c>
      <c r="B48" s="95" t="s">
        <v>57</v>
      </c>
      <c r="C48" s="62">
        <v>0</v>
      </c>
      <c r="D48" s="96">
        <v>63</v>
      </c>
      <c r="E48" s="90">
        <f t="shared" si="1"/>
        <v>63</v>
      </c>
      <c r="F48" s="55">
        <v>100</v>
      </c>
    </row>
    <row r="49" spans="1:6" s="101" customFormat="1" ht="24" customHeight="1">
      <c r="A49" s="97"/>
      <c r="B49" s="98" t="s">
        <v>58</v>
      </c>
      <c r="C49" s="99">
        <f>C26+C36+C37+C38+C44+C45+C46+C47+C48</f>
        <v>1649754</v>
      </c>
      <c r="D49" s="99">
        <f>D26+D36+D37+D38+D44+D45+D46+D47+D48</f>
        <v>1698143</v>
      </c>
      <c r="E49" s="100">
        <f>E48+E47+E46+E45+E44+E38+E37+E36+E26</f>
        <v>48389</v>
      </c>
      <c r="F49" s="67">
        <f>E49/C49*100</f>
        <v>2.933103965803386</v>
      </c>
    </row>
    <row r="50" spans="1:6" s="101" customFormat="1" ht="39" customHeight="1">
      <c r="A50" s="97"/>
      <c r="B50" s="102" t="s">
        <v>59</v>
      </c>
      <c r="C50" s="100">
        <f>C15-C49</f>
        <v>58211</v>
      </c>
      <c r="D50" s="103">
        <f>D15-D49</f>
        <v>70314</v>
      </c>
      <c r="E50" s="100">
        <f>D50-C50</f>
        <v>12103</v>
      </c>
      <c r="F50" s="67">
        <f>E50/C50*100</f>
        <v>20.79160296163955</v>
      </c>
    </row>
    <row r="51" spans="2:6" s="83" customFormat="1" ht="15.75">
      <c r="B51" s="104"/>
      <c r="C51" s="105"/>
      <c r="D51" s="105"/>
      <c r="E51" s="106"/>
      <c r="F51" s="107"/>
    </row>
    <row r="52" spans="2:6" s="83" customFormat="1" ht="15.75">
      <c r="B52" s="108"/>
      <c r="C52" s="106"/>
      <c r="D52" s="106"/>
      <c r="E52" s="106"/>
      <c r="F52" s="107"/>
    </row>
    <row r="53" spans="2:6" s="83" customFormat="1" ht="15.75">
      <c r="B53" s="108"/>
      <c r="C53" s="106"/>
      <c r="D53" s="106"/>
      <c r="E53" s="106"/>
      <c r="F53" s="107"/>
    </row>
    <row r="54" spans="2:6" s="69" customFormat="1" ht="15.75">
      <c r="B54" s="108"/>
      <c r="C54" s="106"/>
      <c r="D54" s="106"/>
      <c r="E54" s="106"/>
      <c r="F54" s="107"/>
    </row>
    <row r="55" spans="2:6" s="69" customFormat="1" ht="15.75">
      <c r="B55" s="108"/>
      <c r="C55" s="106"/>
      <c r="D55" s="106"/>
      <c r="E55" s="109"/>
      <c r="F55" s="90"/>
    </row>
    <row r="56" spans="2:6" s="69" customFormat="1" ht="15.75">
      <c r="B56" s="108"/>
      <c r="C56" s="106"/>
      <c r="D56" s="106"/>
      <c r="E56" s="106"/>
      <c r="F56" s="110"/>
    </row>
    <row r="57" spans="2:6" s="69" customFormat="1" ht="15.75">
      <c r="B57" s="108"/>
      <c r="C57" s="106"/>
      <c r="D57" s="106"/>
      <c r="E57" s="106"/>
      <c r="F57" s="110"/>
    </row>
    <row r="58" spans="2:6" s="69" customFormat="1" ht="15.75">
      <c r="B58" s="108"/>
      <c r="C58" s="106"/>
      <c r="D58" s="106"/>
      <c r="E58" s="106"/>
      <c r="F58" s="110"/>
    </row>
    <row r="59" spans="2:6" s="69" customFormat="1" ht="15.75">
      <c r="B59" s="108"/>
      <c r="C59" s="106"/>
      <c r="D59" s="106"/>
      <c r="E59" s="106"/>
      <c r="F59" s="106"/>
    </row>
    <row r="60" spans="2:6" s="69" customFormat="1" ht="15.75">
      <c r="B60" s="108"/>
      <c r="C60" s="106"/>
      <c r="D60" s="106"/>
      <c r="E60" s="106"/>
      <c r="F60" s="106"/>
    </row>
    <row r="61" spans="2:6" s="69" customFormat="1" ht="15.75">
      <c r="B61" s="108"/>
      <c r="C61" s="106"/>
      <c r="D61" s="106"/>
      <c r="E61" s="106"/>
      <c r="F61" s="106"/>
    </row>
    <row r="62" spans="2:6" s="69" customFormat="1" ht="15.75">
      <c r="B62" s="108"/>
      <c r="C62" s="106"/>
      <c r="D62" s="106"/>
      <c r="E62" s="106"/>
      <c r="F62" s="106"/>
    </row>
    <row r="63" spans="2:6" s="69" customFormat="1" ht="15.75">
      <c r="B63" s="108"/>
      <c r="C63" s="106"/>
      <c r="D63" s="106"/>
      <c r="E63" s="106"/>
      <c r="F63" s="106"/>
    </row>
    <row r="64" spans="2:6" s="69" customFormat="1" ht="15.75">
      <c r="B64" s="108"/>
      <c r="C64" s="106"/>
      <c r="D64" s="106"/>
      <c r="E64" s="106"/>
      <c r="F64" s="106"/>
    </row>
    <row r="65" spans="2:6" s="69" customFormat="1" ht="15.75">
      <c r="B65" s="108"/>
      <c r="C65" s="106"/>
      <c r="D65" s="106"/>
      <c r="E65" s="106"/>
      <c r="F65" s="106"/>
    </row>
    <row r="66" spans="3:6" ht="15.75">
      <c r="C66" s="112"/>
      <c r="D66" s="112"/>
      <c r="E66" s="112"/>
      <c r="F66" s="112"/>
    </row>
    <row r="67" spans="3:6" ht="15.75">
      <c r="C67" s="112"/>
      <c r="D67" s="112"/>
      <c r="E67" s="112"/>
      <c r="F67" s="112"/>
    </row>
    <row r="68" spans="3:6" ht="15.75">
      <c r="C68" s="112"/>
      <c r="D68" s="112"/>
      <c r="E68" s="112"/>
      <c r="F68" s="112"/>
    </row>
    <row r="69" spans="3:6" ht="15.75">
      <c r="C69" s="112"/>
      <c r="D69" s="112"/>
      <c r="E69" s="112"/>
      <c r="F69" s="112"/>
    </row>
    <row r="70" spans="3:6" ht="15.75">
      <c r="C70" s="112"/>
      <c r="D70" s="112"/>
      <c r="E70" s="112"/>
      <c r="F70" s="112"/>
    </row>
    <row r="71" spans="3:6" ht="15.75">
      <c r="C71" s="112"/>
      <c r="D71" s="112"/>
      <c r="E71" s="112"/>
      <c r="F71" s="112"/>
    </row>
    <row r="72" spans="3:6" ht="15.75">
      <c r="C72" s="112"/>
      <c r="D72" s="112"/>
      <c r="E72" s="112"/>
      <c r="F72" s="112"/>
    </row>
    <row r="73" spans="3:6" ht="15.75">
      <c r="C73" s="112"/>
      <c r="D73" s="112"/>
      <c r="E73" s="112"/>
      <c r="F73" s="112"/>
    </row>
    <row r="74" spans="3:6" ht="15.75">
      <c r="C74" s="112"/>
      <c r="D74" s="112"/>
      <c r="E74" s="112"/>
      <c r="F74" s="112"/>
    </row>
    <row r="75" spans="3:6" ht="15.75">
      <c r="C75" s="112"/>
      <c r="D75" s="112"/>
      <c r="E75" s="112"/>
      <c r="F75" s="112"/>
    </row>
    <row r="76" spans="3:6" ht="15.75">
      <c r="C76" s="112"/>
      <c r="D76" s="112"/>
      <c r="E76" s="112"/>
      <c r="F76" s="112"/>
    </row>
    <row r="77" spans="3:6" ht="15.75">
      <c r="C77" s="112"/>
      <c r="D77" s="112"/>
      <c r="E77" s="112"/>
      <c r="F77" s="112"/>
    </row>
    <row r="78" spans="3:6" ht="15.75">
      <c r="C78" s="112"/>
      <c r="D78" s="112"/>
      <c r="E78" s="112"/>
      <c r="F78" s="112"/>
    </row>
    <row r="79" spans="3:6" ht="15.75">
      <c r="C79" s="112"/>
      <c r="D79" s="112"/>
      <c r="E79" s="112"/>
      <c r="F79" s="112"/>
    </row>
    <row r="80" spans="3:6" ht="15.75">
      <c r="C80" s="112"/>
      <c r="D80" s="112"/>
      <c r="E80" s="112"/>
      <c r="F80" s="112"/>
    </row>
    <row r="81" spans="3:6" ht="15.75">
      <c r="C81" s="112"/>
      <c r="D81" s="112"/>
      <c r="E81" s="112"/>
      <c r="F81" s="112"/>
    </row>
    <row r="82" spans="3:6" ht="15.75">
      <c r="C82" s="112"/>
      <c r="D82" s="112"/>
      <c r="E82" s="112"/>
      <c r="F82" s="112"/>
    </row>
  </sheetData>
  <mergeCells count="4">
    <mergeCell ref="B1:F1"/>
    <mergeCell ref="C3:D3"/>
    <mergeCell ref="B3:B6"/>
    <mergeCell ref="A3:A6"/>
  </mergeCells>
  <printOptions horizontalCentered="1" verticalCentered="1"/>
  <pageMargins left="0.36" right="0.1968503937007874" top="0.1968503937007874" bottom="0.1968503937007874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B9">
      <selection activeCell="A1" sqref="A1:F19"/>
    </sheetView>
  </sheetViews>
  <sheetFormatPr defaultColWidth="9.00390625" defaultRowHeight="12.75"/>
  <cols>
    <col min="1" max="1" width="35.375" style="1" customWidth="1"/>
    <col min="2" max="2" width="17.75390625" style="1" customWidth="1"/>
    <col min="3" max="3" width="16.75390625" style="1" customWidth="1"/>
    <col min="4" max="4" width="25.125" style="1" customWidth="1"/>
    <col min="5" max="6" width="14.625" style="1" customWidth="1"/>
    <col min="7" max="16384" width="9.125" style="1" customWidth="1"/>
  </cols>
  <sheetData>
    <row r="1" spans="1:6" s="4" customFormat="1" ht="20.25" customHeight="1">
      <c r="A1" s="204" t="s">
        <v>115</v>
      </c>
      <c r="B1" s="204"/>
      <c r="C1" s="204"/>
      <c r="D1" s="204"/>
      <c r="F1" s="179" t="s">
        <v>107</v>
      </c>
    </row>
    <row r="2" spans="1:8" s="4" customFormat="1" ht="20.25" customHeight="1">
      <c r="A2" s="204" t="s">
        <v>2</v>
      </c>
      <c r="B2" s="204"/>
      <c r="C2" s="204"/>
      <c r="D2" s="204"/>
      <c r="E2" s="5"/>
      <c r="F2" s="5"/>
      <c r="G2" s="5"/>
      <c r="H2" s="5"/>
    </row>
    <row r="3" spans="1:8" s="4" customFormat="1" ht="20.25" customHeight="1">
      <c r="A3" s="3"/>
      <c r="B3" s="5"/>
      <c r="C3" s="5"/>
      <c r="D3" s="5"/>
      <c r="E3" s="5"/>
      <c r="F3" s="5"/>
      <c r="G3" s="5"/>
      <c r="H3" s="5"/>
    </row>
    <row r="4" spans="1:8" s="4" customFormat="1" ht="20.25" customHeight="1">
      <c r="A4" s="200" t="s">
        <v>3</v>
      </c>
      <c r="B4" s="23" t="s">
        <v>19</v>
      </c>
      <c r="C4" s="23" t="s">
        <v>16</v>
      </c>
      <c r="D4" s="23" t="s">
        <v>5</v>
      </c>
      <c r="E4" s="193" t="s">
        <v>117</v>
      </c>
      <c r="F4" s="194"/>
      <c r="G4" s="5"/>
      <c r="H4" s="5"/>
    </row>
    <row r="5" spans="1:8" s="4" customFormat="1" ht="20.25" customHeight="1">
      <c r="A5" s="201"/>
      <c r="B5" s="24" t="s">
        <v>17</v>
      </c>
      <c r="C5" s="24" t="s">
        <v>18</v>
      </c>
      <c r="D5" s="24"/>
      <c r="E5" s="28"/>
      <c r="F5" s="26"/>
      <c r="G5" s="5"/>
      <c r="H5" s="5"/>
    </row>
    <row r="6" spans="1:8" s="4" customFormat="1" ht="20.25" customHeight="1">
      <c r="A6" s="201"/>
      <c r="B6" s="171">
        <v>2011</v>
      </c>
      <c r="C6" s="171">
        <v>2011</v>
      </c>
      <c r="D6" s="25" t="s">
        <v>114</v>
      </c>
      <c r="E6" s="29"/>
      <c r="F6" s="12"/>
      <c r="G6" s="5"/>
      <c r="H6" s="5"/>
    </row>
    <row r="7" spans="1:9" s="4" customFormat="1" ht="20.25" customHeight="1">
      <c r="A7" s="202"/>
      <c r="B7" s="195" t="s">
        <v>4</v>
      </c>
      <c r="C7" s="196"/>
      <c r="D7" s="197"/>
      <c r="E7" s="26" t="s">
        <v>7</v>
      </c>
      <c r="F7" s="27" t="s">
        <v>9</v>
      </c>
      <c r="G7" s="6"/>
      <c r="I7" s="7"/>
    </row>
    <row r="8" spans="1:9" s="4" customFormat="1" ht="20.25" customHeight="1">
      <c r="A8" s="203"/>
      <c r="B8" s="198"/>
      <c r="C8" s="198"/>
      <c r="D8" s="199"/>
      <c r="E8" s="26" t="s">
        <v>8</v>
      </c>
      <c r="F8" s="9" t="s">
        <v>10</v>
      </c>
      <c r="I8" s="7"/>
    </row>
    <row r="9" spans="1:6" s="4" customFormat="1" ht="20.25" customHeight="1">
      <c r="A9" s="18" t="s">
        <v>13</v>
      </c>
      <c r="B9" s="14">
        <v>406167</v>
      </c>
      <c r="C9" s="14">
        <v>397630</v>
      </c>
      <c r="D9" s="14">
        <v>212948</v>
      </c>
      <c r="E9" s="16">
        <f aca="true" t="shared" si="0" ref="E9:E15">D9-C9</f>
        <v>-184682</v>
      </c>
      <c r="F9" s="182">
        <f aca="true" t="shared" si="1" ref="F9:F16">D9/C9*100</f>
        <v>53.5543092824988</v>
      </c>
    </row>
    <row r="10" spans="1:6" s="4" customFormat="1" ht="20.25" customHeight="1">
      <c r="A10" s="19" t="s">
        <v>12</v>
      </c>
      <c r="B10" s="15">
        <v>249427</v>
      </c>
      <c r="C10" s="15">
        <v>227460</v>
      </c>
      <c r="D10" s="15">
        <v>129644</v>
      </c>
      <c r="E10" s="17">
        <f t="shared" si="0"/>
        <v>-97816</v>
      </c>
      <c r="F10" s="178">
        <f t="shared" si="1"/>
        <v>56.99639497054427</v>
      </c>
    </row>
    <row r="11" spans="1:6" s="4" customFormat="1" ht="20.25" customHeight="1">
      <c r="A11" s="19" t="s">
        <v>0</v>
      </c>
      <c r="B11" s="15">
        <v>124550</v>
      </c>
      <c r="C11" s="15">
        <v>124550</v>
      </c>
      <c r="D11" s="15">
        <v>73406</v>
      </c>
      <c r="E11" s="17">
        <f t="shared" si="0"/>
        <v>-51144</v>
      </c>
      <c r="F11" s="178">
        <f t="shared" si="1"/>
        <v>58.93697310317142</v>
      </c>
    </row>
    <row r="12" spans="1:6" s="4" customFormat="1" ht="20.25" customHeight="1">
      <c r="A12" s="19" t="s">
        <v>14</v>
      </c>
      <c r="B12" s="15">
        <v>17533</v>
      </c>
      <c r="C12" s="15">
        <v>17533</v>
      </c>
      <c r="D12" s="15">
        <v>9787</v>
      </c>
      <c r="E12" s="17">
        <f t="shared" si="0"/>
        <v>-7746</v>
      </c>
      <c r="F12" s="178">
        <f t="shared" si="1"/>
        <v>55.820452860320536</v>
      </c>
    </row>
    <row r="13" spans="1:6" s="4" customFormat="1" ht="20.25" customHeight="1">
      <c r="A13" s="19" t="s">
        <v>11</v>
      </c>
      <c r="B13" s="15">
        <v>59985</v>
      </c>
      <c r="C13" s="15">
        <v>59985</v>
      </c>
      <c r="D13" s="15">
        <v>28462</v>
      </c>
      <c r="E13" s="17">
        <f t="shared" si="0"/>
        <v>-31523</v>
      </c>
      <c r="F13" s="178">
        <f t="shared" si="1"/>
        <v>47.448528798866384</v>
      </c>
    </row>
    <row r="14" spans="1:6" s="4" customFormat="1" ht="20.25" customHeight="1">
      <c r="A14" s="19" t="s">
        <v>15</v>
      </c>
      <c r="B14" s="15">
        <v>35173</v>
      </c>
      <c r="C14" s="15">
        <v>35173</v>
      </c>
      <c r="D14" s="177">
        <v>16338</v>
      </c>
      <c r="E14" s="17">
        <f t="shared" si="0"/>
        <v>-18835</v>
      </c>
      <c r="F14" s="178">
        <f t="shared" si="1"/>
        <v>46.45040229721661</v>
      </c>
    </row>
    <row r="15" spans="1:6" s="4" customFormat="1" ht="20.25" customHeight="1">
      <c r="A15" s="19" t="s">
        <v>104</v>
      </c>
      <c r="B15" s="15">
        <v>18668</v>
      </c>
      <c r="C15" s="15">
        <v>18668</v>
      </c>
      <c r="D15" s="15">
        <v>9647</v>
      </c>
      <c r="E15" s="181">
        <f t="shared" si="0"/>
        <v>-9021</v>
      </c>
      <c r="F15" s="183">
        <f t="shared" si="1"/>
        <v>51.67666595243197</v>
      </c>
    </row>
    <row r="16" spans="1:6" s="4" customFormat="1" ht="20.25" customHeight="1">
      <c r="A16" s="20" t="s">
        <v>1</v>
      </c>
      <c r="B16" s="10">
        <f>SUM(B9:B15)</f>
        <v>911503</v>
      </c>
      <c r="C16" s="10">
        <f>SUM(C9:C15)</f>
        <v>880999</v>
      </c>
      <c r="D16" s="21">
        <f>SUM(D9:D15)</f>
        <v>480232</v>
      </c>
      <c r="E16" s="10">
        <f>SUM(E9:E15)</f>
        <v>-400767</v>
      </c>
      <c r="F16" s="184">
        <f t="shared" si="1"/>
        <v>54.50993701468446</v>
      </c>
    </row>
    <row r="17" s="4" customFormat="1" ht="20.25" customHeight="1"/>
    <row r="18" ht="20.25" customHeight="1">
      <c r="A18" s="2" t="s">
        <v>118</v>
      </c>
    </row>
  </sheetData>
  <mergeCells count="5">
    <mergeCell ref="E4:F4"/>
    <mergeCell ref="B7:D8"/>
    <mergeCell ref="A4:A8"/>
    <mergeCell ref="A1:D1"/>
    <mergeCell ref="A2:D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4">
      <selection activeCell="A1" sqref="A1:F17"/>
    </sheetView>
  </sheetViews>
  <sheetFormatPr defaultColWidth="9.00390625" defaultRowHeight="12.75"/>
  <cols>
    <col min="1" max="1" width="36.375" style="1" customWidth="1"/>
    <col min="2" max="2" width="23.375" style="1" customWidth="1"/>
    <col min="3" max="3" width="22.625" style="1" customWidth="1"/>
    <col min="4" max="4" width="16.75390625" style="1" customWidth="1"/>
    <col min="5" max="5" width="17.00390625" style="1" customWidth="1"/>
    <col min="6" max="6" width="10.25390625" style="1" customWidth="1"/>
    <col min="7" max="16384" width="9.125" style="1" customWidth="1"/>
  </cols>
  <sheetData>
    <row r="1" spans="1:6" s="4" customFormat="1" ht="20.25" customHeight="1">
      <c r="A1" s="204" t="s">
        <v>119</v>
      </c>
      <c r="B1" s="204"/>
      <c r="C1" s="204"/>
      <c r="D1" s="204"/>
      <c r="E1" s="204"/>
      <c r="F1" s="179" t="s">
        <v>106</v>
      </c>
    </row>
    <row r="2" spans="1:9" s="4" customFormat="1" ht="20.25" customHeight="1">
      <c r="A2" s="204" t="s">
        <v>2</v>
      </c>
      <c r="B2" s="204"/>
      <c r="C2" s="204"/>
      <c r="D2" s="204"/>
      <c r="E2" s="204"/>
      <c r="F2" s="5"/>
      <c r="G2" s="5"/>
      <c r="H2" s="5"/>
      <c r="I2" s="5"/>
    </row>
    <row r="3" spans="1:9" s="4" customFormat="1" ht="20.25" customHeight="1">
      <c r="A3" s="3"/>
      <c r="B3" s="5"/>
      <c r="C3" s="5"/>
      <c r="D3" s="5"/>
      <c r="E3" s="5"/>
      <c r="F3" s="5"/>
      <c r="G3" s="5"/>
      <c r="H3" s="5"/>
      <c r="I3" s="5"/>
    </row>
    <row r="4" spans="1:9" s="4" customFormat="1" ht="20.25" customHeight="1">
      <c r="A4" s="208" t="s">
        <v>3</v>
      </c>
      <c r="B4" s="13" t="s">
        <v>111</v>
      </c>
      <c r="C4" s="13" t="s">
        <v>120</v>
      </c>
      <c r="D4" s="205" t="s">
        <v>6</v>
      </c>
      <c r="E4" s="206"/>
      <c r="F4" s="5"/>
      <c r="G4" s="5"/>
      <c r="H4" s="5"/>
      <c r="I4" s="5"/>
    </row>
    <row r="5" spans="1:10" s="4" customFormat="1" ht="20.25" customHeight="1">
      <c r="A5" s="202"/>
      <c r="B5" s="195" t="s">
        <v>4</v>
      </c>
      <c r="C5" s="207"/>
      <c r="D5" s="11" t="s">
        <v>121</v>
      </c>
      <c r="E5" s="8" t="s">
        <v>122</v>
      </c>
      <c r="G5" s="6"/>
      <c r="H5" s="6"/>
      <c r="J5" s="7"/>
    </row>
    <row r="6" spans="1:10" s="4" customFormat="1" ht="20.25" customHeight="1">
      <c r="A6" s="203"/>
      <c r="B6" s="198"/>
      <c r="C6" s="199"/>
      <c r="D6" s="12" t="s">
        <v>8</v>
      </c>
      <c r="E6" s="9" t="s">
        <v>10</v>
      </c>
      <c r="J6" s="7"/>
    </row>
    <row r="7" spans="1:5" s="4" customFormat="1" ht="20.25" customHeight="1">
      <c r="A7" s="18" t="s">
        <v>13</v>
      </c>
      <c r="B7" s="14">
        <v>217860</v>
      </c>
      <c r="C7" s="14">
        <v>212948</v>
      </c>
      <c r="D7" s="16">
        <f aca="true" t="shared" si="0" ref="D7:D13">C7-B7</f>
        <v>-4912</v>
      </c>
      <c r="E7" s="182">
        <f aca="true" t="shared" si="1" ref="E7:E13">D7/B7*100</f>
        <v>-2.2546589552923897</v>
      </c>
    </row>
    <row r="8" spans="1:5" s="4" customFormat="1" ht="20.25" customHeight="1">
      <c r="A8" s="19" t="s">
        <v>12</v>
      </c>
      <c r="B8" s="15">
        <v>125985</v>
      </c>
      <c r="C8" s="15">
        <v>129644</v>
      </c>
      <c r="D8" s="17">
        <f t="shared" si="0"/>
        <v>3659</v>
      </c>
      <c r="E8" s="178">
        <f t="shared" si="1"/>
        <v>2.9043140056355914</v>
      </c>
    </row>
    <row r="9" spans="1:5" s="4" customFormat="1" ht="20.25" customHeight="1">
      <c r="A9" s="19" t="s">
        <v>0</v>
      </c>
      <c r="B9" s="15">
        <v>73353</v>
      </c>
      <c r="C9" s="15">
        <v>73406</v>
      </c>
      <c r="D9" s="17">
        <f t="shared" si="0"/>
        <v>53</v>
      </c>
      <c r="E9" s="178">
        <f t="shared" si="1"/>
        <v>0.07225335023789074</v>
      </c>
    </row>
    <row r="10" spans="1:5" s="4" customFormat="1" ht="20.25" customHeight="1">
      <c r="A10" s="19" t="s">
        <v>14</v>
      </c>
      <c r="B10" s="15">
        <v>9856</v>
      </c>
      <c r="C10" s="15">
        <v>9787</v>
      </c>
      <c r="D10" s="17">
        <f t="shared" si="0"/>
        <v>-69</v>
      </c>
      <c r="E10" s="178">
        <f t="shared" si="1"/>
        <v>-0.7000811688311688</v>
      </c>
    </row>
    <row r="11" spans="1:5" s="4" customFormat="1" ht="20.25" customHeight="1">
      <c r="A11" s="19" t="s">
        <v>11</v>
      </c>
      <c r="B11" s="15">
        <v>31245</v>
      </c>
      <c r="C11" s="15">
        <v>28462</v>
      </c>
      <c r="D11" s="17">
        <f t="shared" si="0"/>
        <v>-2783</v>
      </c>
      <c r="E11" s="178">
        <f t="shared" si="1"/>
        <v>-8.907025124019844</v>
      </c>
    </row>
    <row r="12" spans="1:5" s="4" customFormat="1" ht="20.25" customHeight="1">
      <c r="A12" s="19" t="s">
        <v>15</v>
      </c>
      <c r="B12" s="15">
        <v>15480</v>
      </c>
      <c r="C12" s="15">
        <v>16338</v>
      </c>
      <c r="D12" s="17">
        <f t="shared" si="0"/>
        <v>858</v>
      </c>
      <c r="E12" s="178">
        <f t="shared" si="1"/>
        <v>5.542635658914729</v>
      </c>
    </row>
    <row r="13" spans="1:5" s="4" customFormat="1" ht="20.25" customHeight="1">
      <c r="A13" s="19" t="s">
        <v>104</v>
      </c>
      <c r="B13" s="15">
        <v>9858</v>
      </c>
      <c r="C13" s="15">
        <v>9647</v>
      </c>
      <c r="D13" s="17">
        <f t="shared" si="0"/>
        <v>-211</v>
      </c>
      <c r="E13" s="178">
        <f t="shared" si="1"/>
        <v>-2.1403935889632786</v>
      </c>
    </row>
    <row r="14" spans="1:6" s="4" customFormat="1" ht="20.25" customHeight="1">
      <c r="A14" s="20" t="s">
        <v>1</v>
      </c>
      <c r="B14" s="10">
        <f>SUM(B7:B13)</f>
        <v>483637</v>
      </c>
      <c r="C14" s="21">
        <f>SUM(C7:C13)</f>
        <v>480232</v>
      </c>
      <c r="D14" s="21">
        <f>SUM(D7:D13)</f>
        <v>-3405</v>
      </c>
      <c r="E14" s="185">
        <f>D14/B14*100</f>
        <v>-0.7040404270144758</v>
      </c>
      <c r="F14" s="22"/>
    </row>
    <row r="15" s="4" customFormat="1" ht="20.25" customHeight="1"/>
    <row r="16" ht="20.25" customHeight="1">
      <c r="A16" s="2" t="s">
        <v>118</v>
      </c>
    </row>
  </sheetData>
  <mergeCells count="5">
    <mergeCell ref="D4:E4"/>
    <mergeCell ref="B5:C6"/>
    <mergeCell ref="A4:A6"/>
    <mergeCell ref="A1:E1"/>
    <mergeCell ref="A2:E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H57"/>
  <sheetViews>
    <sheetView workbookViewId="0" topLeftCell="C23">
      <selection activeCell="A6" sqref="A6:H38"/>
    </sheetView>
  </sheetViews>
  <sheetFormatPr defaultColWidth="9.00390625" defaultRowHeight="12.75"/>
  <cols>
    <col min="1" max="1" width="8.375" style="1" customWidth="1"/>
    <col min="2" max="2" width="43.625" style="1" customWidth="1"/>
    <col min="3" max="3" width="11.875" style="1" customWidth="1"/>
    <col min="4" max="4" width="12.00390625" style="1" customWidth="1"/>
    <col min="5" max="5" width="17.875" style="1" customWidth="1"/>
    <col min="6" max="6" width="11.75390625" style="1" customWidth="1"/>
    <col min="7" max="7" width="11.625" style="1" customWidth="1"/>
    <col min="8" max="8" width="18.125" style="1" customWidth="1"/>
    <col min="9" max="16384" width="9.125" style="1" customWidth="1"/>
  </cols>
  <sheetData>
    <row r="1" ht="15.75" hidden="1"/>
    <row r="2" ht="13.5" customHeight="1" hidden="1"/>
    <row r="3" ht="15.75" hidden="1"/>
    <row r="4" ht="15.75" hidden="1"/>
    <row r="5" ht="15.75" hidden="1"/>
    <row r="6" spans="1:8" s="4" customFormat="1" ht="19.5">
      <c r="A6" s="212" t="s">
        <v>123</v>
      </c>
      <c r="B6" s="212"/>
      <c r="C6" s="212"/>
      <c r="D6" s="212"/>
      <c r="E6" s="212"/>
      <c r="F6" s="212"/>
      <c r="G6" s="212"/>
      <c r="H6" s="212"/>
    </row>
    <row r="7" spans="1:8" s="4" customFormat="1" ht="15.75">
      <c r="A7" s="173"/>
      <c r="B7" s="174"/>
      <c r="C7" s="119"/>
      <c r="D7" s="119"/>
      <c r="H7" s="179" t="s">
        <v>105</v>
      </c>
    </row>
    <row r="8" spans="3:4" s="4" customFormat="1" ht="15.75">
      <c r="C8" s="119"/>
      <c r="D8" s="119"/>
    </row>
    <row r="9" spans="1:8" s="120" customFormat="1" ht="18.75" customHeight="1">
      <c r="A9" s="213" t="s">
        <v>62</v>
      </c>
      <c r="B9" s="195"/>
      <c r="C9" s="205" t="s">
        <v>63</v>
      </c>
      <c r="D9" s="209"/>
      <c r="E9" s="194"/>
      <c r="F9" s="205" t="s">
        <v>64</v>
      </c>
      <c r="G9" s="209"/>
      <c r="H9" s="194"/>
    </row>
    <row r="10" spans="1:8" s="121" customFormat="1" ht="18.75" customHeight="1">
      <c r="A10" s="214"/>
      <c r="B10" s="215"/>
      <c r="C10" s="210" t="s">
        <v>65</v>
      </c>
      <c r="D10" s="211"/>
      <c r="E10" s="8" t="s">
        <v>22</v>
      </c>
      <c r="F10" s="210" t="s">
        <v>66</v>
      </c>
      <c r="G10" s="211"/>
      <c r="H10" s="8" t="s">
        <v>67</v>
      </c>
    </row>
    <row r="11" spans="1:8" s="119" customFormat="1" ht="18.75" customHeight="1">
      <c r="A11" s="122" t="s">
        <v>68</v>
      </c>
      <c r="B11" s="122" t="s">
        <v>69</v>
      </c>
      <c r="C11" s="123" t="s">
        <v>124</v>
      </c>
      <c r="D11" s="123" t="s">
        <v>125</v>
      </c>
      <c r="E11" s="175" t="s">
        <v>126</v>
      </c>
      <c r="F11" s="124">
        <v>40544</v>
      </c>
      <c r="G11" s="125">
        <v>40724</v>
      </c>
      <c r="H11" s="126" t="s">
        <v>127</v>
      </c>
    </row>
    <row r="12" spans="1:8" s="4" customFormat="1" ht="15.75">
      <c r="A12" s="28" t="s">
        <v>88</v>
      </c>
      <c r="B12" s="127" t="s">
        <v>71</v>
      </c>
      <c r="C12" s="128">
        <v>4</v>
      </c>
      <c r="D12" s="128">
        <v>4</v>
      </c>
      <c r="E12" s="129">
        <f>D12-C12</f>
        <v>0</v>
      </c>
      <c r="F12" s="130">
        <f>C12/$C$34*100</f>
        <v>5.063291139240507</v>
      </c>
      <c r="G12" s="131">
        <f>D12/$D$34*100</f>
        <v>5.128205128205128</v>
      </c>
      <c r="H12" s="132">
        <f>G12/F12*100-100</f>
        <v>1.2820512820512562</v>
      </c>
    </row>
    <row r="13" spans="1:8" s="4" customFormat="1" ht="15.75">
      <c r="A13" s="28" t="s">
        <v>70</v>
      </c>
      <c r="B13" s="127" t="s">
        <v>72</v>
      </c>
      <c r="C13" s="129">
        <v>1</v>
      </c>
      <c r="D13" s="129">
        <v>1</v>
      </c>
      <c r="E13" s="129">
        <f>D13-C13</f>
        <v>0</v>
      </c>
      <c r="F13" s="133">
        <f>C13/$C$34*100</f>
        <v>1.2658227848101267</v>
      </c>
      <c r="G13" s="134">
        <f>D13/$D$34*100</f>
        <v>1.282051282051282</v>
      </c>
      <c r="H13" s="135">
        <f aca="true" t="shared" si="0" ref="H13:H33">G13/F13*100-100</f>
        <v>1.2820512820512562</v>
      </c>
    </row>
    <row r="14" spans="1:8" s="4" customFormat="1" ht="15.75">
      <c r="A14" s="28"/>
      <c r="B14" s="127" t="s">
        <v>73</v>
      </c>
      <c r="C14" s="129">
        <v>18</v>
      </c>
      <c r="D14" s="129">
        <v>18</v>
      </c>
      <c r="E14" s="129">
        <f>D14-C14</f>
        <v>0</v>
      </c>
      <c r="F14" s="133">
        <f>C14/$C$34*100</f>
        <v>22.78481012658228</v>
      </c>
      <c r="G14" s="134">
        <f>D14/$D$34*100</f>
        <v>23.076923076923077</v>
      </c>
      <c r="H14" s="135">
        <f t="shared" si="0"/>
        <v>1.2820512820512704</v>
      </c>
    </row>
    <row r="15" spans="1:8" s="4" customFormat="1" ht="15.75">
      <c r="A15" s="28"/>
      <c r="B15" s="127" t="s">
        <v>74</v>
      </c>
      <c r="C15" s="129">
        <v>3</v>
      </c>
      <c r="D15" s="129">
        <v>3</v>
      </c>
      <c r="E15" s="129">
        <f>D15-C15</f>
        <v>0</v>
      </c>
      <c r="F15" s="133">
        <f>C15/$C$34*100</f>
        <v>3.79746835443038</v>
      </c>
      <c r="G15" s="134">
        <f>D15/$D$34*100</f>
        <v>3.8461538461538463</v>
      </c>
      <c r="H15" s="135">
        <f t="shared" si="0"/>
        <v>1.2820512820512704</v>
      </c>
    </row>
    <row r="16" spans="1:8" s="4" customFormat="1" ht="15.75">
      <c r="A16" s="28"/>
      <c r="B16" s="136" t="s">
        <v>75</v>
      </c>
      <c r="C16" s="137">
        <f>SUM(C12:C15)</f>
        <v>26</v>
      </c>
      <c r="D16" s="138">
        <f>SUM(D12:D15)</f>
        <v>26</v>
      </c>
      <c r="E16" s="138">
        <f>SUM(E12:E15)</f>
        <v>0</v>
      </c>
      <c r="F16" s="139">
        <f>SUM(F12:F15)</f>
        <v>32.91139240506329</v>
      </c>
      <c r="G16" s="140">
        <f>SUM(G12:G15)</f>
        <v>33.33333333333333</v>
      </c>
      <c r="H16" s="141">
        <f t="shared" si="0"/>
        <v>1.2820512820512704</v>
      </c>
    </row>
    <row r="17" spans="1:8" s="4" customFormat="1" ht="15.75">
      <c r="A17" s="28" t="s">
        <v>70</v>
      </c>
      <c r="B17" s="127" t="s">
        <v>103</v>
      </c>
      <c r="C17" s="129">
        <v>1</v>
      </c>
      <c r="D17" s="129">
        <v>1</v>
      </c>
      <c r="E17" s="129">
        <f aca="true" t="shared" si="1" ref="E17:E22">D17-C17</f>
        <v>0</v>
      </c>
      <c r="F17" s="133">
        <f aca="true" t="shared" si="2" ref="F17:F22">C17/$C$34*100</f>
        <v>1.2658227848101267</v>
      </c>
      <c r="G17" s="134">
        <f aca="true" t="shared" si="3" ref="G17:G22">D17/$D$34*100</f>
        <v>1.282051282051282</v>
      </c>
      <c r="H17" s="135">
        <f t="shared" si="0"/>
        <v>1.2820512820512562</v>
      </c>
    </row>
    <row r="18" spans="1:8" s="4" customFormat="1" ht="15.75">
      <c r="A18" s="28"/>
      <c r="B18" s="127" t="s">
        <v>98</v>
      </c>
      <c r="C18" s="129">
        <v>1</v>
      </c>
      <c r="D18" s="129">
        <v>1</v>
      </c>
      <c r="E18" s="129">
        <f t="shared" si="1"/>
        <v>0</v>
      </c>
      <c r="F18" s="133">
        <f t="shared" si="2"/>
        <v>1.2658227848101267</v>
      </c>
      <c r="G18" s="134">
        <f t="shared" si="3"/>
        <v>1.282051282051282</v>
      </c>
      <c r="H18" s="135">
        <f t="shared" si="0"/>
        <v>1.2820512820512562</v>
      </c>
    </row>
    <row r="19" spans="1:8" s="4" customFormat="1" ht="15.75">
      <c r="A19" s="28"/>
      <c r="B19" s="127" t="s">
        <v>112</v>
      </c>
      <c r="C19" s="129">
        <v>1</v>
      </c>
      <c r="D19" s="129">
        <v>1</v>
      </c>
      <c r="E19" s="129">
        <f t="shared" si="1"/>
        <v>0</v>
      </c>
      <c r="F19" s="133">
        <f t="shared" si="2"/>
        <v>1.2658227848101267</v>
      </c>
      <c r="G19" s="134">
        <f t="shared" si="3"/>
        <v>1.282051282051282</v>
      </c>
      <c r="H19" s="135">
        <f t="shared" si="0"/>
        <v>1.2820512820512562</v>
      </c>
    </row>
    <row r="20" spans="1:8" s="4" customFormat="1" ht="15.75">
      <c r="A20" s="28" t="s">
        <v>76</v>
      </c>
      <c r="B20" s="127" t="s">
        <v>99</v>
      </c>
      <c r="C20" s="129">
        <v>1</v>
      </c>
      <c r="D20" s="129">
        <v>1</v>
      </c>
      <c r="E20" s="129">
        <f t="shared" si="1"/>
        <v>0</v>
      </c>
      <c r="F20" s="133">
        <f t="shared" si="2"/>
        <v>1.2658227848101267</v>
      </c>
      <c r="G20" s="134">
        <f t="shared" si="3"/>
        <v>1.282051282051282</v>
      </c>
      <c r="H20" s="135">
        <f t="shared" si="0"/>
        <v>1.2820512820512562</v>
      </c>
    </row>
    <row r="21" spans="1:8" s="4" customFormat="1" ht="15.75">
      <c r="A21" s="28"/>
      <c r="B21" s="127" t="s">
        <v>77</v>
      </c>
      <c r="C21" s="129">
        <v>1</v>
      </c>
      <c r="D21" s="129">
        <v>1</v>
      </c>
      <c r="E21" s="129">
        <f t="shared" si="1"/>
        <v>0</v>
      </c>
      <c r="F21" s="133">
        <f t="shared" si="2"/>
        <v>1.2658227848101267</v>
      </c>
      <c r="G21" s="134">
        <f t="shared" si="3"/>
        <v>1.282051282051282</v>
      </c>
      <c r="H21" s="135">
        <f t="shared" si="0"/>
        <v>1.2820512820512562</v>
      </c>
    </row>
    <row r="22" spans="1:8" s="4" customFormat="1" ht="15.75">
      <c r="A22" s="28"/>
      <c r="B22" s="127" t="s">
        <v>78</v>
      </c>
      <c r="C22" s="129">
        <v>1</v>
      </c>
      <c r="D22" s="129">
        <v>0</v>
      </c>
      <c r="E22" s="129">
        <f t="shared" si="1"/>
        <v>-1</v>
      </c>
      <c r="F22" s="133">
        <f t="shared" si="2"/>
        <v>1.2658227848101267</v>
      </c>
      <c r="G22" s="134">
        <f t="shared" si="3"/>
        <v>0</v>
      </c>
      <c r="H22" s="135">
        <v>-100</v>
      </c>
    </row>
    <row r="23" spans="1:8" s="4" customFormat="1" ht="15.75">
      <c r="A23" s="28"/>
      <c r="B23" s="136" t="s">
        <v>75</v>
      </c>
      <c r="C23" s="137">
        <f>SUM(C17:C22)</f>
        <v>6</v>
      </c>
      <c r="D23" s="138">
        <f>SUM(D17:D22)</f>
        <v>5</v>
      </c>
      <c r="E23" s="138">
        <f>SUM(E17:E22)</f>
        <v>-1</v>
      </c>
      <c r="F23" s="142">
        <f>SUM(F17:F22)</f>
        <v>7.594936708860759</v>
      </c>
      <c r="G23" s="143">
        <f>SUM(G17:G22)</f>
        <v>6.41025641025641</v>
      </c>
      <c r="H23" s="141">
        <f t="shared" si="0"/>
        <v>-15.598290598290603</v>
      </c>
    </row>
    <row r="24" spans="1:8" s="4" customFormat="1" ht="15.75">
      <c r="A24" s="28" t="s">
        <v>79</v>
      </c>
      <c r="B24" s="127" t="s">
        <v>100</v>
      </c>
      <c r="C24" s="129">
        <v>25</v>
      </c>
      <c r="D24" s="129">
        <f>25+1</f>
        <v>26</v>
      </c>
      <c r="E24" s="129">
        <f>D24-C24</f>
        <v>1</v>
      </c>
      <c r="F24" s="133">
        <f>C24/$C$34*100</f>
        <v>31.645569620253166</v>
      </c>
      <c r="G24" s="134">
        <f>D24/$D$34*100</f>
        <v>33.33333333333333</v>
      </c>
      <c r="H24" s="135">
        <f t="shared" si="0"/>
        <v>5.333333333333329</v>
      </c>
    </row>
    <row r="25" spans="1:8" s="4" customFormat="1" ht="15.75">
      <c r="A25" s="28"/>
      <c r="B25" s="127" t="s">
        <v>80</v>
      </c>
      <c r="C25" s="129">
        <v>11</v>
      </c>
      <c r="D25" s="129">
        <f>11-1</f>
        <v>10</v>
      </c>
      <c r="E25" s="129">
        <f>D25-C25</f>
        <v>-1</v>
      </c>
      <c r="F25" s="133">
        <f>C25/$C$34*100</f>
        <v>13.924050632911392</v>
      </c>
      <c r="G25" s="134">
        <f>D25/$D$34*100</f>
        <v>12.82051282051282</v>
      </c>
      <c r="H25" s="135">
        <f t="shared" si="0"/>
        <v>-7.925407925407939</v>
      </c>
    </row>
    <row r="26" spans="1:8" s="4" customFormat="1" ht="15.75">
      <c r="A26" s="28"/>
      <c r="B26" s="136" t="s">
        <v>75</v>
      </c>
      <c r="C26" s="137">
        <f>SUM(C24:C25)</f>
        <v>36</v>
      </c>
      <c r="D26" s="138">
        <f>SUM(D24:D25)</f>
        <v>36</v>
      </c>
      <c r="E26" s="138">
        <f>SUM(E24:E25)</f>
        <v>0</v>
      </c>
      <c r="F26" s="142">
        <f>SUM(F24:F25)</f>
        <v>45.56962025316456</v>
      </c>
      <c r="G26" s="143">
        <f>SUM(G24:G25)</f>
        <v>46.153846153846146</v>
      </c>
      <c r="H26" s="141">
        <f t="shared" si="0"/>
        <v>1.2820512820512562</v>
      </c>
    </row>
    <row r="27" spans="1:8" s="4" customFormat="1" ht="15.75">
      <c r="A27" s="147" t="s">
        <v>81</v>
      </c>
      <c r="B27" s="148"/>
      <c r="C27" s="149">
        <f>C16+C23+C26</f>
        <v>68</v>
      </c>
      <c r="D27" s="150">
        <f>D16+D23+D26</f>
        <v>67</v>
      </c>
      <c r="E27" s="150">
        <f>E16+E23+E26</f>
        <v>-1</v>
      </c>
      <c r="F27" s="151">
        <f>F16+F23+F26</f>
        <v>86.07594936708861</v>
      </c>
      <c r="G27" s="152">
        <f>G16+G23+G26</f>
        <v>85.89743589743588</v>
      </c>
      <c r="H27" s="153">
        <f t="shared" si="0"/>
        <v>-0.2073906485671415</v>
      </c>
    </row>
    <row r="28" spans="1:8" s="4" customFormat="1" ht="15.75">
      <c r="A28" s="28" t="s">
        <v>88</v>
      </c>
      <c r="B28" s="127" t="s">
        <v>89</v>
      </c>
      <c r="C28" s="144">
        <v>1</v>
      </c>
      <c r="D28" s="129">
        <v>1</v>
      </c>
      <c r="E28" s="129">
        <f>D28-C28</f>
        <v>0</v>
      </c>
      <c r="F28" s="133">
        <f>C28/$C$34*100</f>
        <v>1.2658227848101267</v>
      </c>
      <c r="G28" s="134">
        <f>D28/$D$34*100</f>
        <v>1.282051282051282</v>
      </c>
      <c r="H28" s="135">
        <f t="shared" si="0"/>
        <v>1.2820512820512562</v>
      </c>
    </row>
    <row r="29" spans="1:8" s="4" customFormat="1" ht="15.75">
      <c r="A29" s="28" t="s">
        <v>76</v>
      </c>
      <c r="B29" s="127" t="s">
        <v>82</v>
      </c>
      <c r="C29" s="144">
        <v>2</v>
      </c>
      <c r="D29" s="129">
        <v>2</v>
      </c>
      <c r="E29" s="129">
        <f>D29-C29</f>
        <v>0</v>
      </c>
      <c r="F29" s="133">
        <f>C29/$C$34*100</f>
        <v>2.5316455696202533</v>
      </c>
      <c r="G29" s="134">
        <f>D29/$D$34*100</f>
        <v>2.564102564102564</v>
      </c>
      <c r="H29" s="135">
        <f t="shared" si="0"/>
        <v>1.2820512820512562</v>
      </c>
    </row>
    <row r="30" spans="1:8" s="4" customFormat="1" ht="15.75">
      <c r="A30" s="28" t="s">
        <v>83</v>
      </c>
      <c r="B30" s="127" t="s">
        <v>84</v>
      </c>
      <c r="C30" s="144">
        <v>2</v>
      </c>
      <c r="D30" s="129">
        <v>2</v>
      </c>
      <c r="E30" s="129">
        <f>D30-C30</f>
        <v>0</v>
      </c>
      <c r="F30" s="133">
        <f>C30/$C$34*100</f>
        <v>2.5316455696202533</v>
      </c>
      <c r="G30" s="134">
        <f>D30/$D$34*100</f>
        <v>2.564102564102564</v>
      </c>
      <c r="H30" s="135">
        <f t="shared" si="0"/>
        <v>1.2820512820512562</v>
      </c>
    </row>
    <row r="31" spans="1:8" s="4" customFormat="1" ht="15.75">
      <c r="A31" s="28" t="s">
        <v>101</v>
      </c>
      <c r="B31" s="127" t="s">
        <v>85</v>
      </c>
      <c r="C31" s="144">
        <v>1</v>
      </c>
      <c r="D31" s="129">
        <v>1</v>
      </c>
      <c r="E31" s="129">
        <f>D31-C31</f>
        <v>0</v>
      </c>
      <c r="F31" s="133">
        <f>C31/$C$34*100</f>
        <v>1.2658227848101267</v>
      </c>
      <c r="G31" s="134">
        <f>D31/$D$34*100</f>
        <v>1.282051282051282</v>
      </c>
      <c r="H31" s="135">
        <f t="shared" si="0"/>
        <v>1.2820512820512562</v>
      </c>
    </row>
    <row r="32" spans="1:8" s="4" customFormat="1" ht="15.75">
      <c r="A32" s="28" t="s">
        <v>97</v>
      </c>
      <c r="B32" s="127" t="s">
        <v>102</v>
      </c>
      <c r="C32" s="144">
        <v>5</v>
      </c>
      <c r="D32" s="129">
        <v>5</v>
      </c>
      <c r="E32" s="129">
        <f>D32-C32</f>
        <v>0</v>
      </c>
      <c r="F32" s="154">
        <f>C32/$C$34*100</f>
        <v>6.329113924050633</v>
      </c>
      <c r="G32" s="155">
        <f>D32/$D$34*100</f>
        <v>6.41025641025641</v>
      </c>
      <c r="H32" s="135">
        <f t="shared" si="0"/>
        <v>1.2820512820512704</v>
      </c>
    </row>
    <row r="33" spans="1:8" s="4" customFormat="1" ht="15.75">
      <c r="A33" s="156" t="s">
        <v>86</v>
      </c>
      <c r="B33" s="157"/>
      <c r="C33" s="149">
        <f>SUM(C28:C32)</f>
        <v>11</v>
      </c>
      <c r="D33" s="150">
        <f>SUM(D28:D32)</f>
        <v>11</v>
      </c>
      <c r="E33" s="150">
        <f>SUM(E28:E32)</f>
        <v>0</v>
      </c>
      <c r="F33" s="145">
        <f>SUM(F28:F32)</f>
        <v>13.924050632911392</v>
      </c>
      <c r="G33" s="146">
        <f>SUM(G28:G32)</f>
        <v>14.102564102564102</v>
      </c>
      <c r="H33" s="176">
        <f t="shared" si="0"/>
        <v>1.2820512820512704</v>
      </c>
    </row>
    <row r="34" spans="1:8" s="165" customFormat="1" ht="19.5">
      <c r="A34" s="158" t="s">
        <v>87</v>
      </c>
      <c r="B34" s="159"/>
      <c r="C34" s="160">
        <f>C33+C27</f>
        <v>79</v>
      </c>
      <c r="D34" s="161">
        <f>D33+D27</f>
        <v>78</v>
      </c>
      <c r="E34" s="161">
        <f>E33+E27</f>
        <v>-1</v>
      </c>
      <c r="F34" s="162">
        <f>F33+F27</f>
        <v>100</v>
      </c>
      <c r="G34" s="163">
        <f>G33+G27</f>
        <v>99.99999999999999</v>
      </c>
      <c r="H34" s="164"/>
    </row>
    <row r="35" spans="1:4" s="4" customFormat="1" ht="15.75">
      <c r="A35" s="166"/>
      <c r="C35" s="138"/>
      <c r="D35" s="138"/>
    </row>
    <row r="36" spans="1:4" s="4" customFormat="1" ht="15.75">
      <c r="A36" s="167"/>
      <c r="B36" s="119"/>
      <c r="C36" s="129"/>
      <c r="D36" s="129"/>
    </row>
    <row r="37" spans="1:4" s="4" customFormat="1" ht="15.75">
      <c r="A37" s="167"/>
      <c r="B37" s="119"/>
      <c r="C37" s="129"/>
      <c r="D37" s="129"/>
    </row>
    <row r="38" spans="1:4" s="4" customFormat="1" ht="15.75">
      <c r="A38" s="166"/>
      <c r="B38" s="119"/>
      <c r="C38" s="138"/>
      <c r="D38" s="138"/>
    </row>
    <row r="39" spans="1:4" s="4" customFormat="1" ht="15.75">
      <c r="A39" s="167"/>
      <c r="B39" s="119"/>
      <c r="C39" s="129"/>
      <c r="D39" s="129"/>
    </row>
    <row r="40" spans="1:4" s="4" customFormat="1" ht="15.75">
      <c r="A40" s="167"/>
      <c r="B40" s="119"/>
      <c r="C40" s="129"/>
      <c r="D40" s="129"/>
    </row>
    <row r="41" spans="1:4" s="4" customFormat="1" ht="15.75">
      <c r="A41" s="167"/>
      <c r="B41" s="119"/>
      <c r="C41" s="129"/>
      <c r="D41" s="129"/>
    </row>
    <row r="42" spans="1:4" s="4" customFormat="1" ht="15.75">
      <c r="A42" s="167"/>
      <c r="B42" s="119"/>
      <c r="C42" s="129"/>
      <c r="D42" s="129"/>
    </row>
    <row r="43" spans="1:4" s="4" customFormat="1" ht="15.75">
      <c r="A43" s="167"/>
      <c r="B43" s="119"/>
      <c r="C43" s="129"/>
      <c r="D43" s="129"/>
    </row>
    <row r="44" spans="1:4" s="4" customFormat="1" ht="15.75">
      <c r="A44" s="167"/>
      <c r="B44" s="119"/>
      <c r="C44" s="129"/>
      <c r="D44" s="129"/>
    </row>
    <row r="45" spans="1:4" s="4" customFormat="1" ht="15.75">
      <c r="A45" s="167"/>
      <c r="B45" s="119"/>
      <c r="C45" s="129"/>
      <c r="D45" s="129"/>
    </row>
    <row r="46" spans="1:4" s="4" customFormat="1" ht="15.75">
      <c r="A46" s="167"/>
      <c r="B46" s="119"/>
      <c r="C46" s="129"/>
      <c r="D46" s="129"/>
    </row>
    <row r="47" spans="1:4" ht="15.75">
      <c r="A47" s="168"/>
      <c r="B47" s="169"/>
      <c r="C47" s="170"/>
      <c r="D47" s="170"/>
    </row>
    <row r="48" spans="1:4" ht="15.75">
      <c r="A48" s="168"/>
      <c r="B48" s="169"/>
      <c r="C48" s="170"/>
      <c r="D48" s="170"/>
    </row>
    <row r="49" spans="1:4" ht="15.75">
      <c r="A49" s="168"/>
      <c r="B49" s="169"/>
      <c r="C49" s="169"/>
      <c r="D49" s="169"/>
    </row>
    <row r="50" spans="1:4" ht="15.75">
      <c r="A50" s="168"/>
      <c r="B50" s="169"/>
      <c r="C50" s="169"/>
      <c r="D50" s="169"/>
    </row>
    <row r="51" spans="1:4" ht="15.75">
      <c r="A51" s="168"/>
      <c r="B51" s="169"/>
      <c r="C51" s="169"/>
      <c r="D51" s="169"/>
    </row>
    <row r="52" spans="1:4" ht="15.75">
      <c r="A52" s="168"/>
      <c r="B52" s="169"/>
      <c r="C52" s="169"/>
      <c r="D52" s="169"/>
    </row>
    <row r="53" spans="1:4" ht="15.75">
      <c r="A53" s="168"/>
      <c r="B53" s="169"/>
      <c r="C53" s="169"/>
      <c r="D53" s="169"/>
    </row>
    <row r="54" spans="1:4" ht="15.75">
      <c r="A54" s="168"/>
      <c r="B54" s="169"/>
      <c r="C54" s="169"/>
      <c r="D54" s="169"/>
    </row>
    <row r="55" spans="1:4" ht="15.75">
      <c r="A55" s="168"/>
      <c r="B55" s="169"/>
      <c r="C55" s="169"/>
      <c r="D55" s="169"/>
    </row>
    <row r="56" spans="1:4" ht="15.75">
      <c r="A56" s="168"/>
      <c r="B56" s="169"/>
      <c r="C56" s="169"/>
      <c r="D56" s="169"/>
    </row>
    <row r="57" spans="1:4" ht="15.75">
      <c r="A57" s="169"/>
      <c r="B57" s="169"/>
      <c r="C57" s="169"/>
      <c r="D57" s="169"/>
    </row>
  </sheetData>
  <mergeCells count="6">
    <mergeCell ref="F9:H9"/>
    <mergeCell ref="F10:G10"/>
    <mergeCell ref="A6:H6"/>
    <mergeCell ref="C10:D10"/>
    <mergeCell ref="A9:B10"/>
    <mergeCell ref="C9:E9"/>
  </mergeCells>
  <printOptions horizontalCentered="1" verticalCentered="1"/>
  <pageMargins left="0.3937007874015748" right="0.3937007874015748" top="0.3937007874015748" bottom="0.3937007874015748" header="0.15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C1">
      <selection activeCell="A1" sqref="A1:F50"/>
    </sheetView>
  </sheetViews>
  <sheetFormatPr defaultColWidth="9.00390625" defaultRowHeight="12.75"/>
  <cols>
    <col min="1" max="1" width="7.75390625" style="30" customWidth="1"/>
    <col min="2" max="2" width="56.125" style="111" customWidth="1"/>
    <col min="3" max="4" width="13.75390625" style="113" customWidth="1"/>
    <col min="5" max="5" width="16.25390625" style="113" customWidth="1"/>
    <col min="6" max="6" width="11.375" style="113" customWidth="1"/>
    <col min="7" max="16384" width="9.125" style="30" customWidth="1"/>
  </cols>
  <sheetData>
    <row r="1" spans="1:6" ht="19.5" customHeight="1">
      <c r="A1" s="172" t="s">
        <v>129</v>
      </c>
      <c r="B1" s="187" t="s">
        <v>113</v>
      </c>
      <c r="C1" s="187"/>
      <c r="D1" s="187"/>
      <c r="E1" s="187"/>
      <c r="F1" s="187"/>
    </row>
    <row r="2" spans="2:6" ht="19.5" customHeight="1">
      <c r="B2" s="31"/>
      <c r="C2" s="31"/>
      <c r="D2" s="31"/>
      <c r="E2" s="31"/>
      <c r="F2" s="31"/>
    </row>
    <row r="3" spans="1:6" ht="19.5" customHeight="1">
      <c r="A3" s="190" t="s">
        <v>20</v>
      </c>
      <c r="B3" s="190" t="s">
        <v>21</v>
      </c>
      <c r="C3" s="188" t="s">
        <v>90</v>
      </c>
      <c r="D3" s="189"/>
      <c r="E3" s="33" t="s">
        <v>22</v>
      </c>
      <c r="F3" s="34"/>
    </row>
    <row r="4" spans="1:6" ht="19.5" customHeight="1">
      <c r="A4" s="191"/>
      <c r="B4" s="191"/>
      <c r="C4" s="114" t="s">
        <v>60</v>
      </c>
      <c r="D4" s="35" t="s">
        <v>5</v>
      </c>
      <c r="E4" s="32" t="s">
        <v>23</v>
      </c>
      <c r="F4" s="32" t="s">
        <v>24</v>
      </c>
    </row>
    <row r="5" spans="1:6" ht="19.5" customHeight="1">
      <c r="A5" s="191"/>
      <c r="B5" s="191"/>
      <c r="C5" s="42">
        <v>2011</v>
      </c>
      <c r="D5" s="36" t="s">
        <v>133</v>
      </c>
      <c r="E5" s="37" t="s">
        <v>61</v>
      </c>
      <c r="F5" s="37" t="s">
        <v>61</v>
      </c>
    </row>
    <row r="6" spans="1:6" ht="19.5" customHeight="1">
      <c r="A6" s="192"/>
      <c r="B6" s="192"/>
      <c r="C6" s="115"/>
      <c r="D6" s="38"/>
      <c r="E6" s="116" t="s">
        <v>91</v>
      </c>
      <c r="F6" s="37" t="s">
        <v>10</v>
      </c>
    </row>
    <row r="7" spans="1:6" ht="19.5" customHeight="1">
      <c r="A7" s="39"/>
      <c r="B7" s="40" t="s">
        <v>92</v>
      </c>
      <c r="C7" s="41">
        <v>2030000</v>
      </c>
      <c r="D7" s="117">
        <v>1534282</v>
      </c>
      <c r="E7" s="49">
        <f>D7-C7</f>
        <v>-495718</v>
      </c>
      <c r="F7" s="44">
        <f aca="true" t="shared" si="0" ref="F7:F13">E7/C7*100</f>
        <v>-24.41960591133005</v>
      </c>
    </row>
    <row r="8" spans="1:6" ht="19.5" customHeight="1">
      <c r="A8" s="45"/>
      <c r="B8" s="46" t="s">
        <v>93</v>
      </c>
      <c r="C8" s="47">
        <v>340000</v>
      </c>
      <c r="D8" s="118">
        <v>271204</v>
      </c>
      <c r="E8" s="49">
        <f>D8-C8</f>
        <v>-68796</v>
      </c>
      <c r="F8" s="50">
        <f t="shared" si="0"/>
        <v>-20.234117647058824</v>
      </c>
    </row>
    <row r="9" spans="1:6" ht="19.5" customHeight="1">
      <c r="A9" s="45"/>
      <c r="B9" s="46" t="s">
        <v>94</v>
      </c>
      <c r="C9" s="47">
        <v>760000</v>
      </c>
      <c r="D9" s="118">
        <v>567760</v>
      </c>
      <c r="E9" s="49">
        <f>D9-C9</f>
        <v>-192240</v>
      </c>
      <c r="F9" s="50">
        <f t="shared" si="0"/>
        <v>-25.294736842105266</v>
      </c>
    </row>
    <row r="10" spans="1:6" ht="19.5" customHeight="1">
      <c r="A10" s="45"/>
      <c r="B10" s="46" t="s">
        <v>25</v>
      </c>
      <c r="C10" s="47">
        <v>103000</v>
      </c>
      <c r="D10" s="48">
        <v>80633</v>
      </c>
      <c r="E10" s="49">
        <f>D10-C10</f>
        <v>-22367</v>
      </c>
      <c r="F10" s="50">
        <f t="shared" si="0"/>
        <v>-21.715533980582524</v>
      </c>
    </row>
    <row r="11" spans="1:6" ht="19.5" customHeight="1">
      <c r="A11" s="51">
        <v>760</v>
      </c>
      <c r="B11" s="52" t="s">
        <v>26</v>
      </c>
      <c r="C11" s="53">
        <f>SUM(C7:C10)</f>
        <v>3233000</v>
      </c>
      <c r="D11" s="58">
        <f>SUM(D7:D10)</f>
        <v>2453879</v>
      </c>
      <c r="E11" s="53">
        <f>SUM(E7:E10)</f>
        <v>-779121</v>
      </c>
      <c r="F11" s="55">
        <f t="shared" si="0"/>
        <v>-24.09901020723786</v>
      </c>
    </row>
    <row r="12" spans="1:6" ht="19.5" customHeight="1">
      <c r="A12" s="51">
        <v>762</v>
      </c>
      <c r="B12" s="52" t="s">
        <v>27</v>
      </c>
      <c r="C12" s="53">
        <v>22000</v>
      </c>
      <c r="D12" s="54">
        <v>16675</v>
      </c>
      <c r="E12" s="56">
        <f>D12-C12</f>
        <v>-5325</v>
      </c>
      <c r="F12" s="55">
        <f t="shared" si="0"/>
        <v>-24.204545454545453</v>
      </c>
    </row>
    <row r="13" spans="1:6" s="59" customFormat="1" ht="19.5" customHeight="1">
      <c r="A13" s="51">
        <v>763</v>
      </c>
      <c r="B13" s="57" t="s">
        <v>95</v>
      </c>
      <c r="C13" s="58">
        <v>3000</v>
      </c>
      <c r="D13" s="54">
        <v>193</v>
      </c>
      <c r="E13" s="56">
        <f>D13-C13</f>
        <v>-2807</v>
      </c>
      <c r="F13" s="55">
        <f t="shared" si="0"/>
        <v>-93.56666666666666</v>
      </c>
    </row>
    <row r="14" spans="1:6" ht="19.5" customHeight="1">
      <c r="A14" s="60">
        <v>764</v>
      </c>
      <c r="B14" s="61" t="s">
        <v>28</v>
      </c>
      <c r="C14" s="53">
        <v>2000</v>
      </c>
      <c r="D14" s="54">
        <v>29</v>
      </c>
      <c r="E14" s="62">
        <f>D14-C14</f>
        <v>-1971</v>
      </c>
      <c r="F14" s="55">
        <v>-100</v>
      </c>
    </row>
    <row r="15" spans="1:6" s="68" customFormat="1" ht="19.5" customHeight="1">
      <c r="A15" s="63"/>
      <c r="B15" s="64" t="s">
        <v>29</v>
      </c>
      <c r="C15" s="65">
        <f>C11+C12+C13+C14</f>
        <v>3260000</v>
      </c>
      <c r="D15" s="66">
        <f>D11+D12+D13+D14</f>
        <v>2470776</v>
      </c>
      <c r="E15" s="65">
        <f>E11+E12+E13+E14</f>
        <v>-789224</v>
      </c>
      <c r="F15" s="67">
        <f>E15/C15*100</f>
        <v>-24.209325153374234</v>
      </c>
    </row>
    <row r="16" spans="2:6" s="69" customFormat="1" ht="13.5" customHeight="1" hidden="1">
      <c r="B16" s="70"/>
      <c r="C16" s="71"/>
      <c r="D16" s="72"/>
      <c r="E16" s="72"/>
      <c r="F16" s="73"/>
    </row>
    <row r="17" spans="2:6" s="69" customFormat="1" ht="13.5" customHeight="1" hidden="1">
      <c r="B17" s="70" t="s">
        <v>30</v>
      </c>
      <c r="C17" s="71"/>
      <c r="D17" s="72">
        <v>4075298.89</v>
      </c>
      <c r="E17" s="72"/>
      <c r="F17" s="73"/>
    </row>
    <row r="18" spans="2:6" s="69" customFormat="1" ht="13.5" customHeight="1" hidden="1">
      <c r="B18" s="70"/>
      <c r="C18" s="71"/>
      <c r="D18" s="72"/>
      <c r="E18" s="72"/>
      <c r="F18" s="73"/>
    </row>
    <row r="19" spans="2:6" s="69" customFormat="1" ht="13.5" customHeight="1" hidden="1">
      <c r="B19" s="70"/>
      <c r="C19" s="71"/>
      <c r="D19" s="72"/>
      <c r="E19" s="72"/>
      <c r="F19" s="73"/>
    </row>
    <row r="20" spans="2:6" s="69" customFormat="1" ht="13.5" customHeight="1" hidden="1">
      <c r="B20" s="70"/>
      <c r="C20" s="71"/>
      <c r="D20" s="72"/>
      <c r="E20" s="72"/>
      <c r="F20" s="73"/>
    </row>
    <row r="21" spans="2:6" s="69" customFormat="1" ht="15.75" hidden="1">
      <c r="B21" s="74" t="s">
        <v>31</v>
      </c>
      <c r="C21" s="75"/>
      <c r="D21" s="76"/>
      <c r="E21" s="77">
        <f>C21-D21</f>
        <v>0</v>
      </c>
      <c r="F21" s="78" t="e">
        <f>C21/D21*100-100</f>
        <v>#DIV/0!</v>
      </c>
    </row>
    <row r="22" spans="1:6" s="83" customFormat="1" ht="15.75">
      <c r="A22" s="79"/>
      <c r="B22" s="80" t="s">
        <v>32</v>
      </c>
      <c r="C22" s="43">
        <v>370500</v>
      </c>
      <c r="D22" s="81">
        <f>276403+2000</f>
        <v>278403</v>
      </c>
      <c r="E22" s="82">
        <f aca="true" t="shared" si="1" ref="E22:E48">D22-C22</f>
        <v>-92097</v>
      </c>
      <c r="F22" s="44">
        <f aca="true" t="shared" si="2" ref="F22:F37">E22/C22*100</f>
        <v>-24.85748987854251</v>
      </c>
    </row>
    <row r="23" spans="1:6" s="83" customFormat="1" ht="15.75">
      <c r="A23" s="84"/>
      <c r="B23" s="85" t="s">
        <v>33</v>
      </c>
      <c r="C23" s="49">
        <v>66000</v>
      </c>
      <c r="D23" s="86">
        <f>43081+4000</f>
        <v>47081</v>
      </c>
      <c r="E23" s="49">
        <f t="shared" si="1"/>
        <v>-18919</v>
      </c>
      <c r="F23" s="50">
        <f t="shared" si="2"/>
        <v>-28.665151515151514</v>
      </c>
    </row>
    <row r="24" spans="1:6" s="83" customFormat="1" ht="15.75">
      <c r="A24" s="84"/>
      <c r="B24" s="85" t="s">
        <v>34</v>
      </c>
      <c r="C24" s="49">
        <v>3500</v>
      </c>
      <c r="D24" s="86">
        <v>3341</v>
      </c>
      <c r="E24" s="49">
        <f t="shared" si="1"/>
        <v>-159</v>
      </c>
      <c r="F24" s="50">
        <f t="shared" si="2"/>
        <v>-4.542857142857143</v>
      </c>
    </row>
    <row r="25" spans="1:6" s="83" customFormat="1" ht="15.75">
      <c r="A25" s="84"/>
      <c r="B25" s="85" t="s">
        <v>35</v>
      </c>
      <c r="C25" s="49">
        <v>5500</v>
      </c>
      <c r="D25" s="86">
        <v>4588</v>
      </c>
      <c r="E25" s="49">
        <f t="shared" si="1"/>
        <v>-912</v>
      </c>
      <c r="F25" s="50">
        <f t="shared" si="2"/>
        <v>-16.581818181818182</v>
      </c>
    </row>
    <row r="26" spans="1:6" s="91" customFormat="1" ht="15.75">
      <c r="A26" s="87">
        <v>460</v>
      </c>
      <c r="B26" s="88" t="s">
        <v>36</v>
      </c>
      <c r="C26" s="56">
        <f>SUM(C22:C25)</f>
        <v>445500</v>
      </c>
      <c r="D26" s="89">
        <f>SUM(D22:D25)</f>
        <v>333413</v>
      </c>
      <c r="E26" s="56">
        <f t="shared" si="1"/>
        <v>-112087</v>
      </c>
      <c r="F26" s="55">
        <f t="shared" si="2"/>
        <v>-25.159820426487094</v>
      </c>
    </row>
    <row r="27" spans="1:6" s="83" customFormat="1" ht="15.75">
      <c r="A27" s="84"/>
      <c r="B27" s="85" t="s">
        <v>37</v>
      </c>
      <c r="C27" s="49">
        <v>30300</v>
      </c>
      <c r="D27" s="86">
        <f>19600+2200</f>
        <v>21800</v>
      </c>
      <c r="E27" s="49">
        <f t="shared" si="1"/>
        <v>-8500</v>
      </c>
      <c r="F27" s="50">
        <f t="shared" si="2"/>
        <v>-28.052805280528055</v>
      </c>
    </row>
    <row r="28" spans="1:6" s="83" customFormat="1" ht="15.75">
      <c r="A28" s="84"/>
      <c r="B28" s="85" t="s">
        <v>38</v>
      </c>
      <c r="C28" s="49">
        <v>30000</v>
      </c>
      <c r="D28" s="86">
        <v>30247</v>
      </c>
      <c r="E28" s="49">
        <f t="shared" si="1"/>
        <v>247</v>
      </c>
      <c r="F28" s="50">
        <f t="shared" si="2"/>
        <v>0.8233333333333334</v>
      </c>
    </row>
    <row r="29" spans="1:6" s="83" customFormat="1" ht="15.75">
      <c r="A29" s="84"/>
      <c r="B29" s="85" t="s">
        <v>39</v>
      </c>
      <c r="C29" s="49">
        <v>14500</v>
      </c>
      <c r="D29" s="86">
        <v>11370</v>
      </c>
      <c r="E29" s="49">
        <f t="shared" si="1"/>
        <v>-3130</v>
      </c>
      <c r="F29" s="50">
        <f t="shared" si="2"/>
        <v>-21.586206896551722</v>
      </c>
    </row>
    <row r="30" spans="1:6" s="83" customFormat="1" ht="15.75">
      <c r="A30" s="84"/>
      <c r="B30" s="85" t="s">
        <v>40</v>
      </c>
      <c r="C30" s="49">
        <v>45000</v>
      </c>
      <c r="D30" s="86">
        <v>37206</v>
      </c>
      <c r="E30" s="49">
        <f t="shared" si="1"/>
        <v>-7794</v>
      </c>
      <c r="F30" s="50">
        <f t="shared" si="2"/>
        <v>-17.32</v>
      </c>
    </row>
    <row r="31" spans="1:6" s="83" customFormat="1" ht="15.75">
      <c r="A31" s="84"/>
      <c r="B31" s="85" t="s">
        <v>41</v>
      </c>
      <c r="C31" s="49">
        <v>8200</v>
      </c>
      <c r="D31" s="86">
        <v>5563</v>
      </c>
      <c r="E31" s="49">
        <f t="shared" si="1"/>
        <v>-2637</v>
      </c>
      <c r="F31" s="50">
        <f t="shared" si="2"/>
        <v>-32.15853658536585</v>
      </c>
    </row>
    <row r="32" spans="1:6" s="83" customFormat="1" ht="15.75">
      <c r="A32" s="84"/>
      <c r="B32" s="85" t="s">
        <v>42</v>
      </c>
      <c r="C32" s="49">
        <v>4900</v>
      </c>
      <c r="D32" s="86">
        <v>4229</v>
      </c>
      <c r="E32" s="49">
        <f t="shared" si="1"/>
        <v>-671</v>
      </c>
      <c r="F32" s="50">
        <f t="shared" si="2"/>
        <v>-13.693877551020408</v>
      </c>
    </row>
    <row r="33" spans="1:6" s="83" customFormat="1" ht="15.75">
      <c r="A33" s="84"/>
      <c r="B33" s="85" t="s">
        <v>43</v>
      </c>
      <c r="C33" s="49">
        <v>5000</v>
      </c>
      <c r="D33" s="86">
        <v>2571</v>
      </c>
      <c r="E33" s="49">
        <f t="shared" si="1"/>
        <v>-2429</v>
      </c>
      <c r="F33" s="50">
        <f t="shared" si="2"/>
        <v>-48.58</v>
      </c>
    </row>
    <row r="34" spans="1:6" s="83" customFormat="1" ht="15.75">
      <c r="A34" s="84"/>
      <c r="B34" s="92" t="s">
        <v>44</v>
      </c>
      <c r="C34" s="49">
        <v>130000</v>
      </c>
      <c r="D34" s="86">
        <f>65589+7000+1000+1000</f>
        <v>74589</v>
      </c>
      <c r="E34" s="49">
        <f t="shared" si="1"/>
        <v>-55411</v>
      </c>
      <c r="F34" s="50">
        <f t="shared" si="2"/>
        <v>-42.62384615384616</v>
      </c>
    </row>
    <row r="35" spans="1:6" s="83" customFormat="1" ht="15.75">
      <c r="A35" s="84"/>
      <c r="B35" s="85" t="s">
        <v>45</v>
      </c>
      <c r="C35" s="49">
        <v>145000</v>
      </c>
      <c r="D35" s="86">
        <f>134463+11700+2000</f>
        <v>148163</v>
      </c>
      <c r="E35" s="49">
        <f t="shared" si="1"/>
        <v>3163</v>
      </c>
      <c r="F35" s="50">
        <f t="shared" si="2"/>
        <v>2.181379310344828</v>
      </c>
    </row>
    <row r="36" spans="1:6" s="91" customFormat="1" ht="15.75">
      <c r="A36" s="87">
        <v>461</v>
      </c>
      <c r="B36" s="88" t="s">
        <v>46</v>
      </c>
      <c r="C36" s="56">
        <f>SUM(C27:C35)</f>
        <v>412900</v>
      </c>
      <c r="D36" s="89">
        <f>SUM(D27:D35)</f>
        <v>335738</v>
      </c>
      <c r="E36" s="56">
        <f t="shared" si="1"/>
        <v>-77162</v>
      </c>
      <c r="F36" s="55">
        <f t="shared" si="2"/>
        <v>-18.687817873577135</v>
      </c>
    </row>
    <row r="37" spans="1:6" s="91" customFormat="1" ht="15.75">
      <c r="A37" s="87">
        <v>462</v>
      </c>
      <c r="B37" s="88" t="s">
        <v>47</v>
      </c>
      <c r="C37" s="56">
        <v>195000</v>
      </c>
      <c r="D37" s="89">
        <f>174956-25200</f>
        <v>149756</v>
      </c>
      <c r="E37" s="56">
        <f t="shared" si="1"/>
        <v>-45244</v>
      </c>
      <c r="F37" s="55">
        <f t="shared" si="2"/>
        <v>-23.20205128205128</v>
      </c>
    </row>
    <row r="38" spans="1:6" s="91" customFormat="1" ht="15.75">
      <c r="A38" s="87">
        <v>463</v>
      </c>
      <c r="B38" s="88" t="s">
        <v>48</v>
      </c>
      <c r="C38" s="93">
        <v>0</v>
      </c>
      <c r="D38" s="89">
        <v>0</v>
      </c>
      <c r="E38" s="56">
        <f t="shared" si="1"/>
        <v>0</v>
      </c>
      <c r="F38" s="55">
        <v>0</v>
      </c>
    </row>
    <row r="39" spans="1:6" s="83" customFormat="1" ht="15.75">
      <c r="A39" s="84"/>
      <c r="B39" s="85" t="s">
        <v>49</v>
      </c>
      <c r="C39" s="49">
        <v>64000</v>
      </c>
      <c r="D39" s="86">
        <v>52495</v>
      </c>
      <c r="E39" s="49">
        <f t="shared" si="1"/>
        <v>-11505</v>
      </c>
      <c r="F39" s="50">
        <f aca="true" t="shared" si="3" ref="F39:F45">E39/C39*100</f>
        <v>-17.9765625</v>
      </c>
    </row>
    <row r="40" spans="1:6" s="83" customFormat="1" ht="15.75">
      <c r="A40" s="84"/>
      <c r="B40" s="85" t="s">
        <v>50</v>
      </c>
      <c r="C40" s="49">
        <v>57000</v>
      </c>
      <c r="D40" s="86">
        <v>43671</v>
      </c>
      <c r="E40" s="49">
        <f t="shared" si="1"/>
        <v>-13329</v>
      </c>
      <c r="F40" s="50">
        <f t="shared" si="3"/>
        <v>-23.38421052631579</v>
      </c>
    </row>
    <row r="41" spans="1:6" s="83" customFormat="1" ht="15.75">
      <c r="A41" s="84"/>
      <c r="B41" s="85" t="s">
        <v>51</v>
      </c>
      <c r="C41" s="49">
        <v>279000</v>
      </c>
      <c r="D41" s="86">
        <v>202260</v>
      </c>
      <c r="E41" s="49">
        <f t="shared" si="1"/>
        <v>-76740</v>
      </c>
      <c r="F41" s="50">
        <f t="shared" si="3"/>
        <v>-27.50537634408602</v>
      </c>
    </row>
    <row r="42" spans="1:6" s="83" customFormat="1" ht="15.75">
      <c r="A42" s="84"/>
      <c r="B42" s="85" t="s">
        <v>52</v>
      </c>
      <c r="C42" s="49">
        <v>1714000</v>
      </c>
      <c r="D42" s="86">
        <v>1251151</v>
      </c>
      <c r="E42" s="49">
        <f t="shared" si="1"/>
        <v>-462849</v>
      </c>
      <c r="F42" s="50">
        <f t="shared" si="3"/>
        <v>-27.004025670945158</v>
      </c>
    </row>
    <row r="43" spans="1:6" s="83" customFormat="1" ht="15.75">
      <c r="A43" s="84"/>
      <c r="B43" s="85" t="s">
        <v>53</v>
      </c>
      <c r="C43" s="49">
        <v>85000</v>
      </c>
      <c r="D43" s="86">
        <v>78668</v>
      </c>
      <c r="E43" s="49">
        <f t="shared" si="1"/>
        <v>-6332</v>
      </c>
      <c r="F43" s="50">
        <f t="shared" si="3"/>
        <v>-7.449411764705882</v>
      </c>
    </row>
    <row r="44" spans="1:6" s="91" customFormat="1" ht="15.75">
      <c r="A44" s="87">
        <v>464</v>
      </c>
      <c r="B44" s="88" t="s">
        <v>54</v>
      </c>
      <c r="C44" s="56">
        <f>SUM(C39:C43)</f>
        <v>2199000</v>
      </c>
      <c r="D44" s="89">
        <f>SUM(D39:D43)</f>
        <v>1628245</v>
      </c>
      <c r="E44" s="56">
        <f t="shared" si="1"/>
        <v>-570755</v>
      </c>
      <c r="F44" s="55">
        <f t="shared" si="3"/>
        <v>-25.955206912232832</v>
      </c>
    </row>
    <row r="45" spans="1:6" s="91" customFormat="1" ht="15.75">
      <c r="A45" s="87">
        <v>465</v>
      </c>
      <c r="B45" s="88" t="s">
        <v>55</v>
      </c>
      <c r="C45" s="56">
        <v>6300</v>
      </c>
      <c r="D45" s="89">
        <v>4642</v>
      </c>
      <c r="E45" s="56">
        <f t="shared" si="1"/>
        <v>-1658</v>
      </c>
      <c r="F45" s="55">
        <f t="shared" si="3"/>
        <v>-26.317460317460316</v>
      </c>
    </row>
    <row r="46" spans="1:6" s="91" customFormat="1" ht="15.75">
      <c r="A46" s="87">
        <v>467</v>
      </c>
      <c r="B46" s="88" t="s">
        <v>56</v>
      </c>
      <c r="C46" s="56">
        <v>10</v>
      </c>
      <c r="D46" s="89">
        <v>0</v>
      </c>
      <c r="E46" s="56">
        <f t="shared" si="1"/>
        <v>-10</v>
      </c>
      <c r="F46" s="55">
        <v>-100</v>
      </c>
    </row>
    <row r="47" spans="1:6" s="91" customFormat="1" ht="15.75">
      <c r="A47" s="87">
        <v>468</v>
      </c>
      <c r="B47" s="88" t="s">
        <v>96</v>
      </c>
      <c r="C47" s="56">
        <v>100</v>
      </c>
      <c r="D47" s="89">
        <v>4107</v>
      </c>
      <c r="E47" s="56">
        <f t="shared" si="1"/>
        <v>4007</v>
      </c>
      <c r="F47" s="55">
        <v>-100</v>
      </c>
    </row>
    <row r="48" spans="1:6" s="91" customFormat="1" ht="15.75">
      <c r="A48" s="94">
        <v>469</v>
      </c>
      <c r="B48" s="95" t="s">
        <v>57</v>
      </c>
      <c r="C48" s="62">
        <v>100</v>
      </c>
      <c r="D48" s="96">
        <v>63</v>
      </c>
      <c r="E48" s="90">
        <f t="shared" si="1"/>
        <v>-37</v>
      </c>
      <c r="F48" s="55">
        <f>E48/C48*100</f>
        <v>-37</v>
      </c>
    </row>
    <row r="49" spans="1:6" s="101" customFormat="1" ht="24" customHeight="1">
      <c r="A49" s="97"/>
      <c r="B49" s="98" t="s">
        <v>58</v>
      </c>
      <c r="C49" s="99">
        <f>C26+C36+C37+C38+C44+C45+C46+C47+C48</f>
        <v>3258910</v>
      </c>
      <c r="D49" s="99">
        <f>D26+D36+D37+D38+D44+D45+D46+D47+D48</f>
        <v>2455964</v>
      </c>
      <c r="E49" s="100">
        <f>E48+E47+E46+E45+E44+E38+E37+E36+E26</f>
        <v>-802946</v>
      </c>
      <c r="F49" s="67">
        <f>E49/C49*100</f>
        <v>-24.638483419302773</v>
      </c>
    </row>
    <row r="50" spans="1:6" s="101" customFormat="1" ht="39" customHeight="1">
      <c r="A50" s="97"/>
      <c r="B50" s="102" t="s">
        <v>59</v>
      </c>
      <c r="C50" s="100">
        <f>C15-C49</f>
        <v>1090</v>
      </c>
      <c r="D50" s="103">
        <f>D15-D49</f>
        <v>14812</v>
      </c>
      <c r="E50" s="100">
        <f>D50-C50</f>
        <v>13722</v>
      </c>
      <c r="F50" s="67">
        <f>E50/C50*100</f>
        <v>1258.8990825688074</v>
      </c>
    </row>
    <row r="51" spans="2:6" s="83" customFormat="1" ht="15.75">
      <c r="B51" s="104"/>
      <c r="C51" s="105"/>
      <c r="D51" s="105"/>
      <c r="E51" s="106"/>
      <c r="F51" s="107"/>
    </row>
    <row r="52" spans="2:6" s="83" customFormat="1" ht="15.75">
      <c r="B52" s="108"/>
      <c r="C52" s="106"/>
      <c r="D52" s="106"/>
      <c r="E52" s="106"/>
      <c r="F52" s="107"/>
    </row>
    <row r="53" spans="2:6" s="83" customFormat="1" ht="15.75">
      <c r="B53" s="108"/>
      <c r="C53" s="106"/>
      <c r="D53" s="106"/>
      <c r="E53" s="106"/>
      <c r="F53" s="107"/>
    </row>
    <row r="54" spans="2:6" s="69" customFormat="1" ht="15.75">
      <c r="B54" s="108"/>
      <c r="C54" s="106"/>
      <c r="D54" s="106"/>
      <c r="E54" s="106"/>
      <c r="F54" s="107"/>
    </row>
    <row r="55" spans="2:6" s="69" customFormat="1" ht="15.75">
      <c r="B55" s="108"/>
      <c r="C55" s="106"/>
      <c r="D55" s="106"/>
      <c r="E55" s="109"/>
      <c r="F55" s="90"/>
    </row>
    <row r="56" spans="2:6" s="69" customFormat="1" ht="15.75">
      <c r="B56" s="108"/>
      <c r="C56" s="106"/>
      <c r="D56" s="106"/>
      <c r="E56" s="106"/>
      <c r="F56" s="110"/>
    </row>
    <row r="57" spans="2:6" s="69" customFormat="1" ht="15.75">
      <c r="B57" s="108"/>
      <c r="C57" s="106"/>
      <c r="D57" s="106"/>
      <c r="E57" s="106"/>
      <c r="F57" s="110"/>
    </row>
    <row r="58" spans="2:6" s="69" customFormat="1" ht="15.75">
      <c r="B58" s="108"/>
      <c r="C58" s="106"/>
      <c r="D58" s="106"/>
      <c r="E58" s="106"/>
      <c r="F58" s="110"/>
    </row>
    <row r="59" spans="2:6" s="69" customFormat="1" ht="15.75">
      <c r="B59" s="108"/>
      <c r="C59" s="106"/>
      <c r="D59" s="106"/>
      <c r="E59" s="106"/>
      <c r="F59" s="106"/>
    </row>
    <row r="60" spans="2:6" s="69" customFormat="1" ht="15.75">
      <c r="B60" s="108"/>
      <c r="C60" s="106"/>
      <c r="D60" s="106"/>
      <c r="E60" s="106"/>
      <c r="F60" s="106"/>
    </row>
    <row r="61" spans="2:6" s="69" customFormat="1" ht="15.75">
      <c r="B61" s="108"/>
      <c r="C61" s="106"/>
      <c r="D61" s="106"/>
      <c r="E61" s="106"/>
      <c r="F61" s="106"/>
    </row>
    <row r="62" spans="2:6" s="69" customFormat="1" ht="15.75">
      <c r="B62" s="108"/>
      <c r="C62" s="106"/>
      <c r="D62" s="106"/>
      <c r="E62" s="106"/>
      <c r="F62" s="106"/>
    </row>
    <row r="63" spans="2:6" s="69" customFormat="1" ht="15.75">
      <c r="B63" s="108"/>
      <c r="C63" s="106"/>
      <c r="D63" s="106"/>
      <c r="E63" s="106"/>
      <c r="F63" s="106"/>
    </row>
    <row r="64" spans="2:6" s="69" customFormat="1" ht="15.75">
      <c r="B64" s="108"/>
      <c r="C64" s="106"/>
      <c r="D64" s="106"/>
      <c r="E64" s="106"/>
      <c r="F64" s="106"/>
    </row>
    <row r="65" spans="2:6" s="69" customFormat="1" ht="15.75">
      <c r="B65" s="108"/>
      <c r="C65" s="106"/>
      <c r="D65" s="106"/>
      <c r="E65" s="106"/>
      <c r="F65" s="106"/>
    </row>
    <row r="66" spans="3:6" ht="15.75">
      <c r="C66" s="112"/>
      <c r="D66" s="112"/>
      <c r="E66" s="112"/>
      <c r="F66" s="112"/>
    </row>
    <row r="67" spans="3:6" ht="15.75">
      <c r="C67" s="112"/>
      <c r="D67" s="112"/>
      <c r="E67" s="112"/>
      <c r="F67" s="112"/>
    </row>
    <row r="68" spans="3:6" ht="15.75">
      <c r="C68" s="112"/>
      <c r="D68" s="112"/>
      <c r="E68" s="112"/>
      <c r="F68" s="112"/>
    </row>
    <row r="69" spans="3:6" ht="15.75">
      <c r="C69" s="112"/>
      <c r="D69" s="112"/>
      <c r="E69" s="112"/>
      <c r="F69" s="112"/>
    </row>
    <row r="70" spans="3:6" ht="15.75">
      <c r="C70" s="112"/>
      <c r="D70" s="112"/>
      <c r="E70" s="112"/>
      <c r="F70" s="112"/>
    </row>
    <row r="71" spans="3:6" ht="15.75">
      <c r="C71" s="112"/>
      <c r="D71" s="112"/>
      <c r="E71" s="112"/>
      <c r="F71" s="112"/>
    </row>
    <row r="72" spans="3:6" ht="15.75">
      <c r="C72" s="112"/>
      <c r="D72" s="112"/>
      <c r="E72" s="112"/>
      <c r="F72" s="112"/>
    </row>
    <row r="73" spans="3:6" ht="15.75">
      <c r="C73" s="112"/>
      <c r="D73" s="112"/>
      <c r="E73" s="112"/>
      <c r="F73" s="112"/>
    </row>
    <row r="74" spans="3:6" ht="15.75">
      <c r="C74" s="112"/>
      <c r="D74" s="112"/>
      <c r="E74" s="112"/>
      <c r="F74" s="112"/>
    </row>
    <row r="75" spans="3:6" ht="15.75">
      <c r="C75" s="112"/>
      <c r="D75" s="112"/>
      <c r="E75" s="112"/>
      <c r="F75" s="112"/>
    </row>
    <row r="76" spans="3:6" ht="15.75">
      <c r="C76" s="112"/>
      <c r="D76" s="112"/>
      <c r="E76" s="112"/>
      <c r="F76" s="112"/>
    </row>
    <row r="77" spans="3:6" ht="15.75">
      <c r="C77" s="112"/>
      <c r="D77" s="112"/>
      <c r="E77" s="112"/>
      <c r="F77" s="112"/>
    </row>
    <row r="78" spans="3:6" ht="15.75">
      <c r="C78" s="112"/>
      <c r="D78" s="112"/>
      <c r="E78" s="112"/>
      <c r="F78" s="112"/>
    </row>
    <row r="79" spans="3:6" ht="15.75">
      <c r="C79" s="112"/>
      <c r="D79" s="112"/>
      <c r="E79" s="112"/>
      <c r="F79" s="112"/>
    </row>
    <row r="80" spans="3:6" ht="15.75">
      <c r="C80" s="112"/>
      <c r="D80" s="112"/>
      <c r="E80" s="112"/>
      <c r="F80" s="112"/>
    </row>
    <row r="81" spans="3:6" ht="15.75">
      <c r="C81" s="112"/>
      <c r="D81" s="112"/>
      <c r="E81" s="112"/>
      <c r="F81" s="112"/>
    </row>
    <row r="82" spans="3:6" ht="15.75">
      <c r="C82" s="112"/>
      <c r="D82" s="112"/>
      <c r="E82" s="112"/>
      <c r="F82" s="112"/>
    </row>
  </sheetData>
  <mergeCells count="4">
    <mergeCell ref="B1:F1"/>
    <mergeCell ref="C3:D3"/>
    <mergeCell ref="B3:B6"/>
    <mergeCell ref="A3:A6"/>
  </mergeCells>
  <printOptions horizontalCentered="1" verticalCentered="1"/>
  <pageMargins left="0.36" right="0.1968503937007874" top="0.1968503937007874" bottom="0.1968503937007874" header="0" footer="0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7.75390625" style="30" customWidth="1"/>
    <col min="2" max="2" width="56.125" style="111" customWidth="1"/>
    <col min="3" max="4" width="13.75390625" style="113" customWidth="1"/>
    <col min="5" max="5" width="16.25390625" style="113" customWidth="1"/>
    <col min="6" max="6" width="11.375" style="113" customWidth="1"/>
    <col min="7" max="16384" width="9.125" style="30" customWidth="1"/>
  </cols>
  <sheetData>
    <row r="1" spans="1:6" ht="19.5" customHeight="1">
      <c r="A1" s="172" t="s">
        <v>130</v>
      </c>
      <c r="B1" s="187" t="s">
        <v>113</v>
      </c>
      <c r="C1" s="187"/>
      <c r="D1" s="187"/>
      <c r="E1" s="187"/>
      <c r="F1" s="187"/>
    </row>
    <row r="2" spans="2:6" ht="19.5" customHeight="1">
      <c r="B2" s="31"/>
      <c r="C2" s="31"/>
      <c r="D2" s="31"/>
      <c r="E2" s="31"/>
      <c r="F2" s="31"/>
    </row>
    <row r="3" spans="1:6" ht="19.5" customHeight="1">
      <c r="A3" s="190" t="s">
        <v>20</v>
      </c>
      <c r="B3" s="190" t="s">
        <v>21</v>
      </c>
      <c r="C3" s="188" t="s">
        <v>90</v>
      </c>
      <c r="D3" s="189"/>
      <c r="E3" s="33" t="s">
        <v>22</v>
      </c>
      <c r="F3" s="34"/>
    </row>
    <row r="4" spans="1:6" ht="19.5" customHeight="1">
      <c r="A4" s="191"/>
      <c r="B4" s="191"/>
      <c r="C4" s="114" t="s">
        <v>60</v>
      </c>
      <c r="D4" s="35" t="s">
        <v>5</v>
      </c>
      <c r="E4" s="32" t="s">
        <v>23</v>
      </c>
      <c r="F4" s="32" t="s">
        <v>24</v>
      </c>
    </row>
    <row r="5" spans="1:6" ht="19.5" customHeight="1">
      <c r="A5" s="191"/>
      <c r="B5" s="191"/>
      <c r="C5" s="42">
        <v>2011</v>
      </c>
      <c r="D5" s="36" t="s">
        <v>131</v>
      </c>
      <c r="E5" s="37" t="s">
        <v>61</v>
      </c>
      <c r="F5" s="37" t="s">
        <v>61</v>
      </c>
    </row>
    <row r="6" spans="1:6" ht="19.5" customHeight="1">
      <c r="A6" s="192"/>
      <c r="B6" s="192"/>
      <c r="C6" s="115"/>
      <c r="D6" s="186" t="s">
        <v>132</v>
      </c>
      <c r="E6" s="116" t="s">
        <v>91</v>
      </c>
      <c r="F6" s="37" t="s">
        <v>10</v>
      </c>
    </row>
    <row r="7" spans="1:6" ht="19.5" customHeight="1">
      <c r="A7" s="39"/>
      <c r="B7" s="40" t="s">
        <v>92</v>
      </c>
      <c r="C7" s="41">
        <v>2030000</v>
      </c>
      <c r="D7" s="117">
        <f>1534282+453000+20000</f>
        <v>2007282</v>
      </c>
      <c r="E7" s="49">
        <f>D7-C7</f>
        <v>-22718</v>
      </c>
      <c r="F7" s="44">
        <f aca="true" t="shared" si="0" ref="F7:F13">E7/C7*100</f>
        <v>-1.1191133004926108</v>
      </c>
    </row>
    <row r="8" spans="1:6" ht="19.5" customHeight="1">
      <c r="A8" s="45"/>
      <c r="B8" s="46" t="s">
        <v>93</v>
      </c>
      <c r="C8" s="47">
        <v>340000</v>
      </c>
      <c r="D8" s="118">
        <f>271204+90000</f>
        <v>361204</v>
      </c>
      <c r="E8" s="49">
        <f>D8-C8</f>
        <v>21204</v>
      </c>
      <c r="F8" s="50">
        <f t="shared" si="0"/>
        <v>6.236470588235294</v>
      </c>
    </row>
    <row r="9" spans="1:6" ht="19.5" customHeight="1">
      <c r="A9" s="45"/>
      <c r="B9" s="46" t="s">
        <v>94</v>
      </c>
      <c r="C9" s="47">
        <v>760000</v>
      </c>
      <c r="D9" s="118">
        <f>567760+170000+35000</f>
        <v>772760</v>
      </c>
      <c r="E9" s="49">
        <f>D9-C9</f>
        <v>12760</v>
      </c>
      <c r="F9" s="50">
        <f t="shared" si="0"/>
        <v>1.6789473684210527</v>
      </c>
    </row>
    <row r="10" spans="1:6" ht="19.5" customHeight="1">
      <c r="A10" s="45"/>
      <c r="B10" s="46" t="s">
        <v>25</v>
      </c>
      <c r="C10" s="47">
        <v>103000</v>
      </c>
      <c r="D10" s="48">
        <f>80633+22000</f>
        <v>102633</v>
      </c>
      <c r="E10" s="49">
        <f>D10-C10</f>
        <v>-367</v>
      </c>
      <c r="F10" s="50">
        <f t="shared" si="0"/>
        <v>-0.35631067961165047</v>
      </c>
    </row>
    <row r="11" spans="1:6" ht="19.5" customHeight="1">
      <c r="A11" s="51">
        <v>760</v>
      </c>
      <c r="B11" s="52" t="s">
        <v>26</v>
      </c>
      <c r="C11" s="53">
        <f>SUM(C7:C10)</f>
        <v>3233000</v>
      </c>
      <c r="D11" s="58">
        <f>SUM(D7:D10)</f>
        <v>3243879</v>
      </c>
      <c r="E11" s="53">
        <f>SUM(E7:E10)</f>
        <v>10879</v>
      </c>
      <c r="F11" s="55">
        <f t="shared" si="0"/>
        <v>0.33649860810392823</v>
      </c>
    </row>
    <row r="12" spans="1:6" ht="19.5" customHeight="1">
      <c r="A12" s="51">
        <v>762</v>
      </c>
      <c r="B12" s="52" t="s">
        <v>27</v>
      </c>
      <c r="C12" s="53">
        <v>22000</v>
      </c>
      <c r="D12" s="54">
        <f>16675+5100</f>
        <v>21775</v>
      </c>
      <c r="E12" s="56">
        <f>D12-C12</f>
        <v>-225</v>
      </c>
      <c r="F12" s="55">
        <f t="shared" si="0"/>
        <v>-1.0227272727272727</v>
      </c>
    </row>
    <row r="13" spans="1:6" s="59" customFormat="1" ht="19.5" customHeight="1">
      <c r="A13" s="51">
        <v>763</v>
      </c>
      <c r="B13" s="57" t="s">
        <v>95</v>
      </c>
      <c r="C13" s="58">
        <v>3000</v>
      </c>
      <c r="D13" s="54">
        <f>193+1000</f>
        <v>1193</v>
      </c>
      <c r="E13" s="56">
        <f>D13-C13</f>
        <v>-1807</v>
      </c>
      <c r="F13" s="55">
        <f t="shared" si="0"/>
        <v>-60.23333333333334</v>
      </c>
    </row>
    <row r="14" spans="1:6" ht="19.5" customHeight="1">
      <c r="A14" s="60">
        <v>764</v>
      </c>
      <c r="B14" s="61" t="s">
        <v>28</v>
      </c>
      <c r="C14" s="53">
        <v>2000</v>
      </c>
      <c r="D14" s="54">
        <f>29+1000</f>
        <v>1029</v>
      </c>
      <c r="E14" s="62">
        <f>D14-C14</f>
        <v>-971</v>
      </c>
      <c r="F14" s="55">
        <v>-100</v>
      </c>
    </row>
    <row r="15" spans="1:6" s="68" customFormat="1" ht="19.5" customHeight="1">
      <c r="A15" s="63"/>
      <c r="B15" s="64" t="s">
        <v>29</v>
      </c>
      <c r="C15" s="65">
        <f>C11+C12+C13+C14</f>
        <v>3260000</v>
      </c>
      <c r="D15" s="66">
        <f>D11+D12+D13+D14</f>
        <v>3267876</v>
      </c>
      <c r="E15" s="65">
        <f>E11+E12+E13+E14</f>
        <v>7876</v>
      </c>
      <c r="F15" s="67">
        <f>E15/C15*100</f>
        <v>0.24159509202453985</v>
      </c>
    </row>
    <row r="16" spans="2:6" s="69" customFormat="1" ht="13.5" customHeight="1" hidden="1">
      <c r="B16" s="70"/>
      <c r="C16" s="71"/>
      <c r="D16" s="72"/>
      <c r="E16" s="72"/>
      <c r="F16" s="73"/>
    </row>
    <row r="17" spans="2:6" s="69" customFormat="1" ht="13.5" customHeight="1" hidden="1">
      <c r="B17" s="70" t="s">
        <v>30</v>
      </c>
      <c r="C17" s="71"/>
      <c r="D17" s="72">
        <v>4075298.89</v>
      </c>
      <c r="E17" s="72"/>
      <c r="F17" s="73"/>
    </row>
    <row r="18" spans="2:6" s="69" customFormat="1" ht="13.5" customHeight="1" hidden="1">
      <c r="B18" s="70"/>
      <c r="C18" s="71"/>
      <c r="D18" s="72"/>
      <c r="E18" s="72"/>
      <c r="F18" s="73"/>
    </row>
    <row r="19" spans="2:6" s="69" customFormat="1" ht="13.5" customHeight="1" hidden="1">
      <c r="B19" s="70"/>
      <c r="C19" s="71"/>
      <c r="D19" s="72"/>
      <c r="E19" s="72"/>
      <c r="F19" s="73"/>
    </row>
    <row r="20" spans="2:6" s="69" customFormat="1" ht="13.5" customHeight="1" hidden="1">
      <c r="B20" s="70"/>
      <c r="C20" s="71"/>
      <c r="D20" s="72"/>
      <c r="E20" s="72"/>
      <c r="F20" s="73"/>
    </row>
    <row r="21" spans="2:6" s="69" customFormat="1" ht="15.75" hidden="1">
      <c r="B21" s="74" t="s">
        <v>31</v>
      </c>
      <c r="C21" s="75"/>
      <c r="D21" s="76"/>
      <c r="E21" s="77">
        <f>C21-D21</f>
        <v>0</v>
      </c>
      <c r="F21" s="78" t="e">
        <f>C21/D21*100-100</f>
        <v>#DIV/0!</v>
      </c>
    </row>
    <row r="22" spans="1:6" s="83" customFormat="1" ht="15.75">
      <c r="A22" s="79"/>
      <c r="B22" s="80" t="s">
        <v>32</v>
      </c>
      <c r="C22" s="43">
        <v>370500</v>
      </c>
      <c r="D22" s="81">
        <f>276403+2000+94000</f>
        <v>372403</v>
      </c>
      <c r="E22" s="82">
        <f aca="true" t="shared" si="1" ref="E22:E48">D22-C22</f>
        <v>1903</v>
      </c>
      <c r="F22" s="44">
        <f aca="true" t="shared" si="2" ref="F22:F37">E22/C22*100</f>
        <v>0.5136302294197032</v>
      </c>
    </row>
    <row r="23" spans="1:6" s="83" customFormat="1" ht="15.75">
      <c r="A23" s="84"/>
      <c r="B23" s="85" t="s">
        <v>33</v>
      </c>
      <c r="C23" s="49">
        <v>66000</v>
      </c>
      <c r="D23" s="86">
        <f>43081+4000+19000</f>
        <v>66081</v>
      </c>
      <c r="E23" s="49">
        <f t="shared" si="1"/>
        <v>81</v>
      </c>
      <c r="F23" s="50">
        <f t="shared" si="2"/>
        <v>0.12272727272727273</v>
      </c>
    </row>
    <row r="24" spans="1:6" s="83" customFormat="1" ht="15.75">
      <c r="A24" s="84"/>
      <c r="B24" s="85" t="s">
        <v>34</v>
      </c>
      <c r="C24" s="49">
        <v>3500</v>
      </c>
      <c r="D24" s="86">
        <v>3341</v>
      </c>
      <c r="E24" s="49">
        <f t="shared" si="1"/>
        <v>-159</v>
      </c>
      <c r="F24" s="50">
        <f t="shared" si="2"/>
        <v>-4.542857142857143</v>
      </c>
    </row>
    <row r="25" spans="1:6" s="83" customFormat="1" ht="15.75">
      <c r="A25" s="84"/>
      <c r="B25" s="85" t="s">
        <v>35</v>
      </c>
      <c r="C25" s="49">
        <v>5500</v>
      </c>
      <c r="D25" s="86">
        <f>4588+200</f>
        <v>4788</v>
      </c>
      <c r="E25" s="49">
        <f t="shared" si="1"/>
        <v>-712</v>
      </c>
      <c r="F25" s="50">
        <f t="shared" si="2"/>
        <v>-12.945454545454545</v>
      </c>
    </row>
    <row r="26" spans="1:6" s="91" customFormat="1" ht="15.75">
      <c r="A26" s="87">
        <v>460</v>
      </c>
      <c r="B26" s="88" t="s">
        <v>36</v>
      </c>
      <c r="C26" s="56">
        <f>SUM(C22:C25)</f>
        <v>445500</v>
      </c>
      <c r="D26" s="89">
        <f>SUM(D22:D25)</f>
        <v>446613</v>
      </c>
      <c r="E26" s="56">
        <f t="shared" si="1"/>
        <v>1113</v>
      </c>
      <c r="F26" s="55">
        <f t="shared" si="2"/>
        <v>0.24983164983164982</v>
      </c>
    </row>
    <row r="27" spans="1:6" s="83" customFormat="1" ht="15.75">
      <c r="A27" s="84"/>
      <c r="B27" s="85" t="s">
        <v>37</v>
      </c>
      <c r="C27" s="49">
        <v>30300</v>
      </c>
      <c r="D27" s="86">
        <f>19600+2200+8400</f>
        <v>30200</v>
      </c>
      <c r="E27" s="49">
        <f t="shared" si="1"/>
        <v>-100</v>
      </c>
      <c r="F27" s="50">
        <f t="shared" si="2"/>
        <v>-0.33003300330033003</v>
      </c>
    </row>
    <row r="28" spans="1:6" s="83" customFormat="1" ht="15.75">
      <c r="A28" s="84"/>
      <c r="B28" s="85" t="s">
        <v>38</v>
      </c>
      <c r="C28" s="49">
        <v>30000</v>
      </c>
      <c r="D28" s="86">
        <f>30247+8000</f>
        <v>38247</v>
      </c>
      <c r="E28" s="49">
        <f t="shared" si="1"/>
        <v>8247</v>
      </c>
      <c r="F28" s="50">
        <f t="shared" si="2"/>
        <v>27.49</v>
      </c>
    </row>
    <row r="29" spans="1:6" s="83" customFormat="1" ht="15.75">
      <c r="A29" s="84"/>
      <c r="B29" s="85" t="s">
        <v>39</v>
      </c>
      <c r="C29" s="49">
        <v>14500</v>
      </c>
      <c r="D29" s="86">
        <f>11370+3800</f>
        <v>15170</v>
      </c>
      <c r="E29" s="49">
        <f t="shared" si="1"/>
        <v>670</v>
      </c>
      <c r="F29" s="50">
        <f t="shared" si="2"/>
        <v>4.620689655172414</v>
      </c>
    </row>
    <row r="30" spans="1:6" s="83" customFormat="1" ht="15.75">
      <c r="A30" s="84"/>
      <c r="B30" s="85" t="s">
        <v>40</v>
      </c>
      <c r="C30" s="49">
        <v>45000</v>
      </c>
      <c r="D30" s="86">
        <f>37206+7794+2500</f>
        <v>47500</v>
      </c>
      <c r="E30" s="49">
        <f t="shared" si="1"/>
        <v>2500</v>
      </c>
      <c r="F30" s="50">
        <f t="shared" si="2"/>
        <v>5.555555555555555</v>
      </c>
    </row>
    <row r="31" spans="1:6" s="83" customFormat="1" ht="15.75">
      <c r="A31" s="84"/>
      <c r="B31" s="85" t="s">
        <v>41</v>
      </c>
      <c r="C31" s="49">
        <v>8200</v>
      </c>
      <c r="D31" s="86">
        <f>5563+2600</f>
        <v>8163</v>
      </c>
      <c r="E31" s="49">
        <f t="shared" si="1"/>
        <v>-37</v>
      </c>
      <c r="F31" s="50">
        <f t="shared" si="2"/>
        <v>-0.4512195121951219</v>
      </c>
    </row>
    <row r="32" spans="1:6" s="83" customFormat="1" ht="15.75">
      <c r="A32" s="84"/>
      <c r="B32" s="85" t="s">
        <v>42</v>
      </c>
      <c r="C32" s="49">
        <v>4900</v>
      </c>
      <c r="D32" s="86">
        <f>4229+1000</f>
        <v>5229</v>
      </c>
      <c r="E32" s="49">
        <f t="shared" si="1"/>
        <v>329</v>
      </c>
      <c r="F32" s="50">
        <f t="shared" si="2"/>
        <v>6.714285714285714</v>
      </c>
    </row>
    <row r="33" spans="1:6" s="83" customFormat="1" ht="15.75">
      <c r="A33" s="84"/>
      <c r="B33" s="85" t="s">
        <v>43</v>
      </c>
      <c r="C33" s="49">
        <v>5000</v>
      </c>
      <c r="D33" s="86">
        <f>2571+2400</f>
        <v>4971</v>
      </c>
      <c r="E33" s="49">
        <f t="shared" si="1"/>
        <v>-29</v>
      </c>
      <c r="F33" s="50">
        <f t="shared" si="2"/>
        <v>-0.58</v>
      </c>
    </row>
    <row r="34" spans="1:6" s="83" customFormat="1" ht="15.75">
      <c r="A34" s="84"/>
      <c r="B34" s="92" t="s">
        <v>44</v>
      </c>
      <c r="C34" s="49">
        <v>130000</v>
      </c>
      <c r="D34" s="86">
        <f>65589+7000+1000+1000+30000</f>
        <v>104589</v>
      </c>
      <c r="E34" s="49">
        <f t="shared" si="1"/>
        <v>-25411</v>
      </c>
      <c r="F34" s="50">
        <f t="shared" si="2"/>
        <v>-19.546923076923076</v>
      </c>
    </row>
    <row r="35" spans="1:6" s="83" customFormat="1" ht="15.75">
      <c r="A35" s="84"/>
      <c r="B35" s="85" t="s">
        <v>45</v>
      </c>
      <c r="C35" s="49">
        <v>145000</v>
      </c>
      <c r="D35" s="86">
        <f>134463+11700+2000+40000</f>
        <v>188163</v>
      </c>
      <c r="E35" s="49">
        <f t="shared" si="1"/>
        <v>43163</v>
      </c>
      <c r="F35" s="50">
        <f t="shared" si="2"/>
        <v>29.767586206896553</v>
      </c>
    </row>
    <row r="36" spans="1:6" s="91" customFormat="1" ht="15.75">
      <c r="A36" s="87">
        <v>461</v>
      </c>
      <c r="B36" s="88" t="s">
        <v>46</v>
      </c>
      <c r="C36" s="56">
        <f>SUM(C27:C35)</f>
        <v>412900</v>
      </c>
      <c r="D36" s="89">
        <f>SUM(D27:D35)</f>
        <v>442232</v>
      </c>
      <c r="E36" s="56">
        <f t="shared" si="1"/>
        <v>29332</v>
      </c>
      <c r="F36" s="55">
        <f t="shared" si="2"/>
        <v>7.103899249212884</v>
      </c>
    </row>
    <row r="37" spans="1:6" s="91" customFormat="1" ht="15.75">
      <c r="A37" s="87">
        <v>462</v>
      </c>
      <c r="B37" s="88" t="s">
        <v>47</v>
      </c>
      <c r="C37" s="56">
        <v>195000</v>
      </c>
      <c r="D37" s="89">
        <f>174956-25200+51600</f>
        <v>201356</v>
      </c>
      <c r="E37" s="56">
        <f t="shared" si="1"/>
        <v>6356</v>
      </c>
      <c r="F37" s="55">
        <f t="shared" si="2"/>
        <v>3.25948717948718</v>
      </c>
    </row>
    <row r="38" spans="1:6" s="91" customFormat="1" ht="15.75">
      <c r="A38" s="87">
        <v>463</v>
      </c>
      <c r="B38" s="88" t="s">
        <v>48</v>
      </c>
      <c r="C38" s="93">
        <v>0</v>
      </c>
      <c r="D38" s="89">
        <v>0</v>
      </c>
      <c r="E38" s="56">
        <f t="shared" si="1"/>
        <v>0</v>
      </c>
      <c r="F38" s="55">
        <v>0</v>
      </c>
    </row>
    <row r="39" spans="1:6" s="83" customFormat="1" ht="15.75">
      <c r="A39" s="84"/>
      <c r="B39" s="85" t="s">
        <v>49</v>
      </c>
      <c r="C39" s="49">
        <v>64000</v>
      </c>
      <c r="D39" s="86">
        <f>52495+14000</f>
        <v>66495</v>
      </c>
      <c r="E39" s="49">
        <f t="shared" si="1"/>
        <v>2495</v>
      </c>
      <c r="F39" s="50">
        <f aca="true" t="shared" si="3" ref="F39:F45">E39/C39*100</f>
        <v>3.8984375</v>
      </c>
    </row>
    <row r="40" spans="1:6" s="83" customFormat="1" ht="15.75">
      <c r="A40" s="84"/>
      <c r="B40" s="85" t="s">
        <v>50</v>
      </c>
      <c r="C40" s="49">
        <v>57000</v>
      </c>
      <c r="D40" s="86">
        <f>43671+15000</f>
        <v>58671</v>
      </c>
      <c r="E40" s="49">
        <f t="shared" si="1"/>
        <v>1671</v>
      </c>
      <c r="F40" s="50">
        <f t="shared" si="3"/>
        <v>2.931578947368421</v>
      </c>
    </row>
    <row r="41" spans="1:6" s="83" customFormat="1" ht="15.75">
      <c r="A41" s="84"/>
      <c r="B41" s="85" t="s">
        <v>51</v>
      </c>
      <c r="C41" s="49">
        <v>279000</v>
      </c>
      <c r="D41" s="86">
        <f>202260+68400+2700</f>
        <v>273360</v>
      </c>
      <c r="E41" s="49">
        <f t="shared" si="1"/>
        <v>-5640</v>
      </c>
      <c r="F41" s="50">
        <f t="shared" si="3"/>
        <v>-2.021505376344086</v>
      </c>
    </row>
    <row r="42" spans="1:6" s="83" customFormat="1" ht="15.75">
      <c r="A42" s="84"/>
      <c r="B42" s="85" t="s">
        <v>52</v>
      </c>
      <c r="C42" s="49">
        <v>1714000</v>
      </c>
      <c r="D42" s="86">
        <f>1251151+420000+9000</f>
        <v>1680151</v>
      </c>
      <c r="E42" s="49">
        <f t="shared" si="1"/>
        <v>-33849</v>
      </c>
      <c r="F42" s="50">
        <f t="shared" si="3"/>
        <v>-1.9748541423570596</v>
      </c>
    </row>
    <row r="43" spans="1:6" s="83" customFormat="1" ht="15.75">
      <c r="A43" s="84"/>
      <c r="B43" s="85" t="s">
        <v>53</v>
      </c>
      <c r="C43" s="49">
        <v>85000</v>
      </c>
      <c r="D43" s="86">
        <f>78668+8000+800</f>
        <v>87468</v>
      </c>
      <c r="E43" s="49">
        <f t="shared" si="1"/>
        <v>2468</v>
      </c>
      <c r="F43" s="50">
        <f t="shared" si="3"/>
        <v>2.9035294117647057</v>
      </c>
    </row>
    <row r="44" spans="1:6" s="91" customFormat="1" ht="15.75">
      <c r="A44" s="87">
        <v>464</v>
      </c>
      <c r="B44" s="88" t="s">
        <v>54</v>
      </c>
      <c r="C44" s="56">
        <f>SUM(C39:C43)</f>
        <v>2199000</v>
      </c>
      <c r="D44" s="89">
        <f>SUM(D39:D43)</f>
        <v>2166145</v>
      </c>
      <c r="E44" s="56">
        <f t="shared" si="1"/>
        <v>-32855</v>
      </c>
      <c r="F44" s="55">
        <f t="shared" si="3"/>
        <v>-1.494088221919054</v>
      </c>
    </row>
    <row r="45" spans="1:6" s="91" customFormat="1" ht="15.75">
      <c r="A45" s="87">
        <v>465</v>
      </c>
      <c r="B45" s="88" t="s">
        <v>55</v>
      </c>
      <c r="C45" s="56">
        <v>6300</v>
      </c>
      <c r="D45" s="89">
        <f>4642+1650</f>
        <v>6292</v>
      </c>
      <c r="E45" s="56">
        <f t="shared" si="1"/>
        <v>-8</v>
      </c>
      <c r="F45" s="55">
        <f t="shared" si="3"/>
        <v>-0.12698412698412698</v>
      </c>
    </row>
    <row r="46" spans="1:6" s="91" customFormat="1" ht="15.75">
      <c r="A46" s="87">
        <v>467</v>
      </c>
      <c r="B46" s="88" t="s">
        <v>56</v>
      </c>
      <c r="C46" s="56">
        <v>10</v>
      </c>
      <c r="D46" s="89">
        <v>0</v>
      </c>
      <c r="E46" s="56">
        <f t="shared" si="1"/>
        <v>-10</v>
      </c>
      <c r="F46" s="55">
        <v>-100</v>
      </c>
    </row>
    <row r="47" spans="1:6" s="91" customFormat="1" ht="15.75">
      <c r="A47" s="87">
        <v>468</v>
      </c>
      <c r="B47" s="88" t="s">
        <v>96</v>
      </c>
      <c r="C47" s="56">
        <v>100</v>
      </c>
      <c r="D47" s="89">
        <v>4107</v>
      </c>
      <c r="E47" s="56">
        <f t="shared" si="1"/>
        <v>4007</v>
      </c>
      <c r="F47" s="55">
        <v>-100</v>
      </c>
    </row>
    <row r="48" spans="1:6" s="91" customFormat="1" ht="15.75">
      <c r="A48" s="94">
        <v>469</v>
      </c>
      <c r="B48" s="95" t="s">
        <v>57</v>
      </c>
      <c r="C48" s="62">
        <v>100</v>
      </c>
      <c r="D48" s="96">
        <v>63</v>
      </c>
      <c r="E48" s="90">
        <f t="shared" si="1"/>
        <v>-37</v>
      </c>
      <c r="F48" s="55">
        <f>E48/C48*100</f>
        <v>-37</v>
      </c>
    </row>
    <row r="49" spans="1:6" s="101" customFormat="1" ht="24" customHeight="1">
      <c r="A49" s="97"/>
      <c r="B49" s="98" t="s">
        <v>58</v>
      </c>
      <c r="C49" s="99">
        <f>C26+C36+C37+C38+C44+C45+C46+C47+C48</f>
        <v>3258910</v>
      </c>
      <c r="D49" s="99">
        <f>D26+D36+D37+D38+D44+D45+D46+D47+D48</f>
        <v>3266808</v>
      </c>
      <c r="E49" s="100">
        <f>E48+E47+E46+E45+E44+E38+E37+E36+E26</f>
        <v>7898</v>
      </c>
      <c r="F49" s="67">
        <f>E49/C49*100</f>
        <v>0.24235097010963788</v>
      </c>
    </row>
    <row r="50" spans="1:6" s="101" customFormat="1" ht="39" customHeight="1">
      <c r="A50" s="97"/>
      <c r="B50" s="102" t="s">
        <v>59</v>
      </c>
      <c r="C50" s="100">
        <f>C15-C49</f>
        <v>1090</v>
      </c>
      <c r="D50" s="103">
        <f>D15-D49</f>
        <v>1068</v>
      </c>
      <c r="E50" s="100">
        <f>D50-C50</f>
        <v>-22</v>
      </c>
      <c r="F50" s="67">
        <f>E50/C50*100</f>
        <v>-2.0183486238532113</v>
      </c>
    </row>
    <row r="51" spans="2:6" s="83" customFormat="1" ht="15.75">
      <c r="B51" s="104"/>
      <c r="C51" s="105"/>
      <c r="D51" s="105"/>
      <c r="E51" s="106"/>
      <c r="F51" s="107"/>
    </row>
    <row r="52" spans="2:6" s="83" customFormat="1" ht="15.75">
      <c r="B52" s="108"/>
      <c r="C52" s="106"/>
      <c r="D52" s="106"/>
      <c r="E52" s="106"/>
      <c r="F52" s="107"/>
    </row>
    <row r="53" spans="2:6" s="83" customFormat="1" ht="15.75">
      <c r="B53" s="108"/>
      <c r="C53" s="106"/>
      <c r="D53" s="106"/>
      <c r="E53" s="106"/>
      <c r="F53" s="107"/>
    </row>
    <row r="54" spans="2:6" s="69" customFormat="1" ht="15.75">
      <c r="B54" s="108"/>
      <c r="C54" s="106"/>
      <c r="D54" s="106"/>
      <c r="E54" s="106"/>
      <c r="F54" s="107"/>
    </row>
    <row r="55" spans="2:6" s="69" customFormat="1" ht="15.75">
      <c r="B55" s="108"/>
      <c r="C55" s="106"/>
      <c r="D55" s="106"/>
      <c r="E55" s="109"/>
      <c r="F55" s="90"/>
    </row>
    <row r="56" spans="2:6" s="69" customFormat="1" ht="15.75">
      <c r="B56" s="108"/>
      <c r="C56" s="106"/>
      <c r="D56" s="106"/>
      <c r="E56" s="106"/>
      <c r="F56" s="110"/>
    </row>
    <row r="57" spans="2:6" s="69" customFormat="1" ht="15.75">
      <c r="B57" s="108"/>
      <c r="C57" s="106"/>
      <c r="D57" s="106"/>
      <c r="E57" s="106"/>
      <c r="F57" s="110"/>
    </row>
    <row r="58" spans="2:6" s="69" customFormat="1" ht="15.75">
      <c r="B58" s="108"/>
      <c r="C58" s="106"/>
      <c r="D58" s="106"/>
      <c r="E58" s="106"/>
      <c r="F58" s="110"/>
    </row>
    <row r="59" spans="2:6" s="69" customFormat="1" ht="15.75">
      <c r="B59" s="108"/>
      <c r="C59" s="106"/>
      <c r="D59" s="106"/>
      <c r="E59" s="106"/>
      <c r="F59" s="106"/>
    </row>
    <row r="60" spans="2:6" s="69" customFormat="1" ht="15.75">
      <c r="B60" s="108"/>
      <c r="C60" s="106"/>
      <c r="D60" s="106"/>
      <c r="E60" s="106"/>
      <c r="F60" s="106"/>
    </row>
    <row r="61" spans="2:6" s="69" customFormat="1" ht="15.75">
      <c r="B61" s="108"/>
      <c r="C61" s="106"/>
      <c r="D61" s="106"/>
      <c r="E61" s="106"/>
      <c r="F61" s="106"/>
    </row>
    <row r="62" spans="2:6" s="69" customFormat="1" ht="15.75">
      <c r="B62" s="108"/>
      <c r="C62" s="106"/>
      <c r="D62" s="106"/>
      <c r="E62" s="106"/>
      <c r="F62" s="106"/>
    </row>
    <row r="63" spans="2:6" s="69" customFormat="1" ht="15.75">
      <c r="B63" s="108"/>
      <c r="C63" s="106"/>
      <c r="D63" s="106"/>
      <c r="E63" s="106"/>
      <c r="F63" s="106"/>
    </row>
    <row r="64" spans="2:6" s="69" customFormat="1" ht="15.75">
      <c r="B64" s="108"/>
      <c r="C64" s="106"/>
      <c r="D64" s="106"/>
      <c r="E64" s="106"/>
      <c r="F64" s="106"/>
    </row>
    <row r="65" spans="2:6" s="69" customFormat="1" ht="15.75">
      <c r="B65" s="108"/>
      <c r="C65" s="106"/>
      <c r="D65" s="106"/>
      <c r="E65" s="106"/>
      <c r="F65" s="106"/>
    </row>
    <row r="66" spans="3:6" ht="15.75">
      <c r="C66" s="112"/>
      <c r="D66" s="112"/>
      <c r="E66" s="112"/>
      <c r="F66" s="112"/>
    </row>
    <row r="67" spans="3:6" ht="15.75">
      <c r="C67" s="112"/>
      <c r="D67" s="112"/>
      <c r="E67" s="112"/>
      <c r="F67" s="112"/>
    </row>
    <row r="68" spans="3:6" ht="15.75">
      <c r="C68" s="112"/>
      <c r="D68" s="112"/>
      <c r="E68" s="112"/>
      <c r="F68" s="112"/>
    </row>
    <row r="69" spans="3:6" ht="15.75">
      <c r="C69" s="112"/>
      <c r="D69" s="112"/>
      <c r="E69" s="112"/>
      <c r="F69" s="112"/>
    </row>
    <row r="70" spans="3:6" ht="15.75">
      <c r="C70" s="112"/>
      <c r="D70" s="112"/>
      <c r="E70" s="112"/>
      <c r="F70" s="112"/>
    </row>
    <row r="71" spans="3:6" ht="15.75">
      <c r="C71" s="112"/>
      <c r="D71" s="112"/>
      <c r="E71" s="112"/>
      <c r="F71" s="112"/>
    </row>
    <row r="72" spans="3:6" ht="15.75">
      <c r="C72" s="112"/>
      <c r="D72" s="112"/>
      <c r="E72" s="112"/>
      <c r="F72" s="112"/>
    </row>
    <row r="73" spans="3:6" ht="15.75">
      <c r="C73" s="112"/>
      <c r="D73" s="112"/>
      <c r="E73" s="112"/>
      <c r="F73" s="112"/>
    </row>
    <row r="74" spans="3:6" ht="15.75">
      <c r="C74" s="112"/>
      <c r="D74" s="112"/>
      <c r="E74" s="112"/>
      <c r="F74" s="112"/>
    </row>
    <row r="75" spans="3:6" ht="15.75">
      <c r="C75" s="112"/>
      <c r="D75" s="112"/>
      <c r="E75" s="112"/>
      <c r="F75" s="112"/>
    </row>
    <row r="76" spans="3:6" ht="15.75">
      <c r="C76" s="112"/>
      <c r="D76" s="112"/>
      <c r="E76" s="112"/>
      <c r="F76" s="112"/>
    </row>
    <row r="77" spans="3:6" ht="15.75">
      <c r="C77" s="112"/>
      <c r="D77" s="112"/>
      <c r="E77" s="112"/>
      <c r="F77" s="112"/>
    </row>
    <row r="78" spans="3:6" ht="15.75">
      <c r="C78" s="112"/>
      <c r="D78" s="112"/>
      <c r="E78" s="112"/>
      <c r="F78" s="112"/>
    </row>
    <row r="79" spans="3:6" ht="15.75">
      <c r="C79" s="112"/>
      <c r="D79" s="112"/>
      <c r="E79" s="112"/>
      <c r="F79" s="112"/>
    </row>
    <row r="80" spans="3:6" ht="15.75">
      <c r="C80" s="112"/>
      <c r="D80" s="112"/>
      <c r="E80" s="112"/>
      <c r="F80" s="112"/>
    </row>
    <row r="81" spans="3:6" ht="15.75">
      <c r="C81" s="112"/>
      <c r="D81" s="112"/>
      <c r="E81" s="112"/>
      <c r="F81" s="112"/>
    </row>
    <row r="82" spans="3:6" ht="15.75">
      <c r="C82" s="112"/>
      <c r="D82" s="112"/>
      <c r="E82" s="112"/>
      <c r="F82" s="112"/>
    </row>
  </sheetData>
  <mergeCells count="4">
    <mergeCell ref="B1:F1"/>
    <mergeCell ref="C3:D3"/>
    <mergeCell ref="B3:B6"/>
    <mergeCell ref="A3:A6"/>
  </mergeCells>
  <printOptions horizontalCentered="1" verticalCentered="1"/>
  <pageMargins left="0.36" right="0.1968503937007874" top="0.1968503937007874" bottom="0.1968503937007874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yobna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mirandap</cp:lastModifiedBy>
  <cp:lastPrinted>2011-10-13T11:35:48Z</cp:lastPrinted>
  <dcterms:created xsi:type="dcterms:W3CDTF">2000-12-13T13:01:11Z</dcterms:created>
  <dcterms:modified xsi:type="dcterms:W3CDTF">2011-10-13T14:42:20Z</dcterms:modified>
  <cp:category/>
  <cp:version/>
  <cp:contentType/>
  <cp:contentStatus/>
</cp:coreProperties>
</file>